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<sst xmlns="http://schemas.openxmlformats.org/spreadsheetml/2006/main" count="48" uniqueCount="37">
  <si>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Point of Tangency</t>
  </si>
  <si>
    <t>Inclined Tunnel Extension</t>
  </si>
  <si>
    <t>Start of Inclined Floor</t>
  </si>
  <si>
    <t>End of Inclined Floor</t>
  </si>
  <si>
    <t>Horizontal Tunnel Extension</t>
  </si>
  <si>
    <t>Incremental Distance In Ft</t>
  </si>
  <si>
    <t>Start of floor</t>
  </si>
  <si>
    <t>End of Floor</t>
  </si>
  <si>
    <t>Tagger Building</t>
  </si>
  <si>
    <t>West Face</t>
  </si>
  <si>
    <t>East Face</t>
  </si>
  <si>
    <t>Beam Pipe</t>
  </si>
  <si>
    <t>Collimator</t>
  </si>
  <si>
    <t>Radiator</t>
  </si>
  <si>
    <t xml:space="preserve">Existing Stub Interior Face </t>
  </si>
  <si>
    <t>Tagger Magnet (west end)</t>
  </si>
  <si>
    <t>Permanent Magnet</t>
  </si>
  <si>
    <t>GlueX Solenoid</t>
  </si>
  <si>
    <t>Hall D</t>
  </si>
  <si>
    <t xml:space="preserve">Photon Beam Dump </t>
  </si>
  <si>
    <t>East End</t>
  </si>
  <si>
    <t>Fence</t>
  </si>
  <si>
    <t>Canon Blvd. West Side</t>
  </si>
  <si>
    <t>Electron Beam Dump</t>
  </si>
  <si>
    <t>Incremental Distance In m</t>
  </si>
  <si>
    <t>Hall D &amp; Beam Line Element</t>
  </si>
  <si>
    <t>FEET UNITS</t>
  </si>
  <si>
    <t>METER UNITS</t>
  </si>
  <si>
    <t xml:space="preserve">Distance from Point of Tangency </t>
  </si>
  <si>
    <t xml:space="preserve">Beam Elevation Jlab System </t>
  </si>
  <si>
    <t xml:space="preserve">Floor Elevation </t>
  </si>
  <si>
    <t xml:space="preserve">Distance to North Wall from Beam </t>
  </si>
  <si>
    <t xml:space="preserve">Total Width </t>
  </si>
  <si>
    <t xml:space="preserve">East Coordinate </t>
  </si>
  <si>
    <t xml:space="preserve">North Coordinate </t>
  </si>
  <si>
    <t xml:space="preserve">Beam Elevation Jlab system </t>
  </si>
  <si>
    <t xml:space="preserve">Clear Ceiling Height from Floor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</si>
</sst>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2" fontId="2" fillId="0" borderId="1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0" xfId="0" applyNumberFormat="1" applyFont="1" applyAlignment="1">
      <alignment vertical="top"/>
    </xf>
    <xf numFmtId="2" fontId="2" fillId="0" borderId="2" xfId="0" applyNumberFormat="1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2" fontId="2" fillId="0" borderId="0" xfId="0" applyNumberFormat="1" applyFont="1" applyAlignment="1">
      <alignment horizontal="center" textRotation="90" wrapText="1"/>
    </xf>
    <xf numFmtId="2" fontId="2" fillId="0" borderId="0" xfId="0" applyNumberFormat="1" applyFont="1" applyAlignment="1">
      <alignment vertical="top" textRotation="90" wrapText="1"/>
    </xf>
    <xf numFmtId="2" fontId="2" fillId="0" borderId="2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  <xf numFmtId="2" fontId="2" fillId="0" borderId="5" xfId="0" applyNumberFormat="1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/>
    </xf>
    <xf numFmtId="2" fontId="2" fillId="0" borderId="9" xfId="0" applyNumberFormat="1" applyFont="1" applyBorder="1" applyAlignment="1">
      <alignment horizontal="center" textRotation="90" wrapText="1"/>
    </xf>
    <xf numFmtId="2" fontId="2" fillId="0" borderId="10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textRotation="90" wrapText="1"/>
    </xf>
    <xf numFmtId="2" fontId="2" fillId="0" borderId="10" xfId="0" applyNumberFormat="1" applyFont="1" applyBorder="1" applyAlignment="1">
      <alignment horizontal="center" textRotation="90" wrapText="1"/>
    </xf>
    <xf numFmtId="2" fontId="2" fillId="0" borderId="12" xfId="0" applyNumberFormat="1" applyFont="1" applyBorder="1" applyAlignment="1">
      <alignment horizontal="center" textRotation="90" wrapText="1"/>
    </xf>
    <xf numFmtId="2" fontId="2" fillId="2" borderId="10" xfId="0" applyNumberFormat="1" applyFont="1" applyFill="1" applyBorder="1" applyAlignment="1">
      <alignment horizontal="center" textRotation="90" wrapText="1"/>
    </xf>
    <xf numFmtId="2" fontId="2" fillId="2" borderId="11" xfId="0" applyNumberFormat="1" applyFont="1" applyFill="1" applyBorder="1" applyAlignment="1">
      <alignment horizontal="center" textRotation="90" wrapText="1"/>
    </xf>
    <xf numFmtId="2" fontId="2" fillId="0" borderId="9" xfId="0" applyNumberFormat="1" applyFont="1" applyBorder="1" applyAlignment="1">
      <alignment vertical="top" wrapText="1"/>
    </xf>
    <xf numFmtId="2" fontId="2" fillId="0" borderId="13" xfId="0" applyNumberFormat="1" applyFont="1" applyBorder="1" applyAlignment="1">
      <alignment vertical="top"/>
    </xf>
    <xf numFmtId="2" fontId="2" fillId="0" borderId="14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2" fontId="2" fillId="0" borderId="11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 wrapText="1"/>
    </xf>
    <xf numFmtId="2" fontId="2" fillId="0" borderId="4" xfId="0" applyNumberFormat="1" applyFont="1" applyBorder="1" applyAlignment="1">
      <alignment vertical="top"/>
    </xf>
    <xf numFmtId="2" fontId="2" fillId="0" borderId="6" xfId="0" applyNumberFormat="1" applyFont="1" applyBorder="1" applyAlignment="1">
      <alignment vertical="top"/>
    </xf>
    <xf numFmtId="165" fontId="2" fillId="2" borderId="4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165" fontId="2" fillId="2" borderId="6" xfId="0" applyNumberFormat="1" applyFont="1" applyFill="1" applyBorder="1" applyAlignment="1">
      <alignment vertical="top" wrapText="1"/>
    </xf>
    <xf numFmtId="165" fontId="2" fillId="2" borderId="7" xfId="0" applyNumberFormat="1" applyFont="1" applyFill="1" applyBorder="1" applyAlignment="1">
      <alignment vertical="top" wrapText="1"/>
    </xf>
    <xf numFmtId="165" fontId="2" fillId="2" borderId="8" xfId="0" applyNumberFormat="1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center" textRotation="90" wrapText="1"/>
    </xf>
    <xf numFmtId="165" fontId="2" fillId="2" borderId="2" xfId="0" applyNumberFormat="1" applyFont="1" applyFill="1" applyBorder="1" applyAlignment="1">
      <alignment vertical="top" wrapText="1"/>
    </xf>
    <xf numFmtId="165" fontId="2" fillId="2" borderId="18" xfId="0" applyNumberFormat="1" applyFont="1" applyFill="1" applyBorder="1" applyAlignment="1">
      <alignment vertical="top" wrapText="1"/>
    </xf>
    <xf numFmtId="2" fontId="2" fillId="2" borderId="16" xfId="0" applyNumberFormat="1" applyFont="1" applyFill="1" applyBorder="1" applyAlignment="1">
      <alignment horizontal="center" textRotation="90" wrapText="1"/>
    </xf>
    <xf numFmtId="165" fontId="2" fillId="2" borderId="19" xfId="0" applyNumberFormat="1" applyFont="1" applyFill="1" applyBorder="1" applyAlignment="1">
      <alignment vertical="top" wrapText="1"/>
    </xf>
    <xf numFmtId="2" fontId="2" fillId="0" borderId="20" xfId="0" applyNumberFormat="1" applyFont="1" applyBorder="1" applyAlignment="1">
      <alignment vertical="top" wrapText="1"/>
    </xf>
    <xf numFmtId="2" fontId="2" fillId="0" borderId="19" xfId="0" applyNumberFormat="1" applyFont="1" applyBorder="1" applyAlignment="1">
      <alignment vertical="top" wrapText="1"/>
    </xf>
    <xf numFmtId="2" fontId="2" fillId="0" borderId="21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165" fontId="2" fillId="2" borderId="20" xfId="0" applyNumberFormat="1" applyFont="1" applyFill="1" applyBorder="1" applyAlignment="1">
      <alignment vertical="top" wrapText="1"/>
    </xf>
    <xf numFmtId="165" fontId="2" fillId="2" borderId="21" xfId="0" applyNumberFormat="1" applyFont="1" applyFill="1" applyBorder="1" applyAlignment="1">
      <alignment vertical="top" wrapText="1"/>
    </xf>
    <xf numFmtId="165" fontId="2" fillId="2" borderId="22" xfId="0" applyNumberFormat="1" applyFont="1" applyFill="1" applyBorder="1" applyAlignment="1">
      <alignment vertical="top" wrapText="1"/>
    </xf>
    <xf numFmtId="165" fontId="2" fillId="2" borderId="10" xfId="0" applyNumberFormat="1" applyFont="1" applyFill="1" applyBorder="1" applyAlignment="1">
      <alignment vertical="top" wrapText="1"/>
    </xf>
    <xf numFmtId="165" fontId="2" fillId="2" borderId="17" xfId="0" applyNumberFormat="1" applyFont="1" applyFill="1" applyBorder="1" applyAlignment="1">
      <alignment vertical="top" wrapText="1"/>
    </xf>
    <xf numFmtId="165" fontId="2" fillId="2" borderId="9" xfId="0" applyNumberFormat="1" applyFont="1" applyFill="1" applyBorder="1" applyAlignment="1">
      <alignment vertical="top" wrapText="1"/>
    </xf>
    <xf numFmtId="2" fontId="2" fillId="0" borderId="21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2" fontId="2" fillId="0" borderId="23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/>
    </xf>
    <xf numFmtId="2" fontId="2" fillId="0" borderId="24" xfId="0" applyNumberFormat="1" applyFont="1" applyBorder="1" applyAlignment="1">
      <alignment vertical="center" wrapText="1"/>
    </xf>
    <xf numFmtId="2" fontId="3" fillId="0" borderId="24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Fill="1" applyBorder="1" applyAlignment="1">
      <alignment vertical="center"/>
    </xf>
    <xf numFmtId="2" fontId="3" fillId="0" borderId="2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5"/>
  <sheetViews>
    <sheetView tabSelected="1" zoomScale="50" zoomScaleNormal="50" workbookViewId="0" topLeftCell="A1">
      <selection activeCell="W10" sqref="W10"/>
    </sheetView>
  </sheetViews>
  <sheetFormatPr defaultColWidth="9.140625" defaultRowHeight="12.75"/>
  <cols>
    <col min="1" max="1" width="6.7109375" style="2" customWidth="1"/>
    <col min="2" max="2" width="24.8515625" style="2" customWidth="1"/>
    <col min="3" max="3" width="9.7109375" style="2" hidden="1" customWidth="1"/>
    <col min="4" max="9" width="8.7109375" style="2" customWidth="1"/>
    <col min="10" max="11" width="11.7109375" style="2" customWidth="1"/>
    <col min="12" max="12" width="10.7109375" style="2" hidden="1" customWidth="1"/>
    <col min="13" max="13" width="1.421875" style="2" customWidth="1"/>
    <col min="14" max="14" width="9.7109375" style="2" customWidth="1"/>
    <col min="15" max="19" width="8.7109375" style="2" customWidth="1"/>
    <col min="20" max="21" width="11.7109375" style="2" customWidth="1"/>
    <col min="22" max="24" width="9.7109375" style="2" customWidth="1"/>
    <col min="25" max="16384" width="22.57421875" style="2" customWidth="1"/>
  </cols>
  <sheetData>
    <row r="1" ht="15" thickBot="1"/>
    <row r="2" spans="1:21" ht="30" customHeight="1" thickBot="1">
      <c r="A2" s="27" t="s">
        <v>25</v>
      </c>
      <c r="B2" s="28"/>
      <c r="D2" s="57"/>
      <c r="E2" s="58"/>
      <c r="F2" s="59"/>
      <c r="G2" s="60" t="s">
        <v>26</v>
      </c>
      <c r="H2" s="58"/>
      <c r="I2" s="58"/>
      <c r="J2" s="58"/>
      <c r="K2" s="61"/>
      <c r="L2" s="62"/>
      <c r="M2" s="62"/>
      <c r="N2" s="63"/>
      <c r="O2" s="60"/>
      <c r="P2" s="60"/>
      <c r="Q2" s="64" t="s">
        <v>27</v>
      </c>
      <c r="R2" s="64"/>
      <c r="S2" s="60"/>
      <c r="T2" s="60"/>
      <c r="U2" s="65"/>
    </row>
    <row r="3" spans="1:25" ht="138.75" customHeight="1">
      <c r="A3" s="29"/>
      <c r="B3" s="30"/>
      <c r="C3" s="19" t="s">
        <v>5</v>
      </c>
      <c r="D3" s="21" t="s">
        <v>28</v>
      </c>
      <c r="E3" s="22" t="s">
        <v>29</v>
      </c>
      <c r="F3" s="22" t="s">
        <v>30</v>
      </c>
      <c r="G3" s="22" t="s">
        <v>36</v>
      </c>
      <c r="H3" s="22" t="s">
        <v>31</v>
      </c>
      <c r="I3" s="22" t="s">
        <v>32</v>
      </c>
      <c r="J3" s="22" t="s">
        <v>33</v>
      </c>
      <c r="K3" s="23" t="s">
        <v>34</v>
      </c>
      <c r="L3" s="6" t="s">
        <v>24</v>
      </c>
      <c r="M3" s="5"/>
      <c r="N3" s="25" t="s">
        <v>28</v>
      </c>
      <c r="O3" s="24" t="s">
        <v>35</v>
      </c>
      <c r="P3" s="24" t="s">
        <v>30</v>
      </c>
      <c r="Q3" s="24" t="s">
        <v>36</v>
      </c>
      <c r="R3" s="24" t="s">
        <v>31</v>
      </c>
      <c r="S3" s="40" t="s">
        <v>32</v>
      </c>
      <c r="T3" s="24" t="s">
        <v>33</v>
      </c>
      <c r="U3" s="43" t="s">
        <v>34</v>
      </c>
      <c r="V3" s="7"/>
      <c r="W3" s="8"/>
      <c r="X3" s="8"/>
      <c r="Y3" s="8"/>
    </row>
    <row r="4" spans="1:21" ht="18" customHeight="1">
      <c r="A4" s="31" t="s">
        <v>0</v>
      </c>
      <c r="B4" s="32"/>
      <c r="C4" s="26">
        <v>0</v>
      </c>
      <c r="D4" s="10">
        <f>C4</f>
        <v>0</v>
      </c>
      <c r="E4" s="1">
        <f>0.185*3.28+F4</f>
        <v>11.8568</v>
      </c>
      <c r="F4" s="1">
        <v>11.25</v>
      </c>
      <c r="G4" s="1">
        <v>10</v>
      </c>
      <c r="H4" s="1">
        <v>4.5</v>
      </c>
      <c r="I4" s="1">
        <v>13.5</v>
      </c>
      <c r="J4" s="1">
        <v>5579.3</v>
      </c>
      <c r="K4" s="11">
        <v>2893.44</v>
      </c>
      <c r="L4" s="12" t="str">
        <f>IF(C4&gt;0,C4/3.28," ")</f>
        <v> </v>
      </c>
      <c r="M4" s="9"/>
      <c r="N4" s="35" t="str">
        <f aca="true" t="shared" si="0" ref="N4:N25">IF(D4&gt;0,D4/3.28," ")</f>
        <v> </v>
      </c>
      <c r="O4" s="36">
        <f aca="true" t="shared" si="1" ref="O4:O30">IF(E4&gt;0,E4/3.28," ")</f>
        <v>3.614878048780488</v>
      </c>
      <c r="P4" s="36">
        <f aca="true" t="shared" si="2" ref="P4:P25">IF(F4&gt;0,F4/3.28," ")</f>
        <v>3.429878048780488</v>
      </c>
      <c r="Q4" s="36">
        <f aca="true" t="shared" si="3" ref="Q4:Q22">IF(G4&gt;0,G4/3.28," ")</f>
        <v>3.048780487804878</v>
      </c>
      <c r="R4" s="36">
        <f aca="true" t="shared" si="4" ref="R4:R25">IF(H4&gt;0,H4/3.28," ")</f>
        <v>1.3719512195121952</v>
      </c>
      <c r="S4" s="41">
        <f aca="true" t="shared" si="5" ref="S4:S25">IF(I4&gt;0,I4/3.28," ")</f>
        <v>4.115853658536586</v>
      </c>
      <c r="T4" s="36">
        <f aca="true" t="shared" si="6" ref="T4:T25">IF(J4&gt;0,J4/3.28," ")</f>
        <v>1701.0060975609758</v>
      </c>
      <c r="U4" s="44">
        <f aca="true" t="shared" si="7" ref="U4:U30">IF(K4&gt;0,K4/3.28," ")</f>
        <v>882.1463414634147</v>
      </c>
    </row>
    <row r="5" spans="1:21" ht="18" customHeight="1">
      <c r="A5" s="33" t="s">
        <v>14</v>
      </c>
      <c r="B5" s="11"/>
      <c r="C5" s="26"/>
      <c r="D5" s="10">
        <f>143+(7+7/8)/12</f>
        <v>143.65625</v>
      </c>
      <c r="E5" s="47">
        <f>0.185*3.28+F5</f>
        <v>11.8568</v>
      </c>
      <c r="F5" s="47">
        <v>11.25</v>
      </c>
      <c r="G5" s="47">
        <v>10</v>
      </c>
      <c r="H5" s="47">
        <v>4.5</v>
      </c>
      <c r="I5" s="47">
        <v>13.5</v>
      </c>
      <c r="J5" s="47">
        <f>IF(D5&gt;0,J$4+D5," ")</f>
        <v>5722.95625</v>
      </c>
      <c r="K5" s="11"/>
      <c r="L5" s="12" t="str">
        <f aca="true" t="shared" si="8" ref="L5:L25">IF(C5&gt;0,C5/3.28," ")</f>
        <v> </v>
      </c>
      <c r="M5" s="9"/>
      <c r="N5" s="35">
        <f t="shared" si="0"/>
        <v>43.79763719512195</v>
      </c>
      <c r="O5" s="50">
        <f t="shared" si="1"/>
        <v>3.614878048780488</v>
      </c>
      <c r="P5" s="50">
        <f t="shared" si="2"/>
        <v>3.429878048780488</v>
      </c>
      <c r="Q5" s="50">
        <f t="shared" si="3"/>
        <v>3.048780487804878</v>
      </c>
      <c r="R5" s="50">
        <f t="shared" si="4"/>
        <v>1.3719512195121952</v>
      </c>
      <c r="S5" s="51">
        <f t="shared" si="5"/>
        <v>4.115853658536586</v>
      </c>
      <c r="T5" s="50">
        <f t="shared" si="6"/>
        <v>1744.8037347560978</v>
      </c>
      <c r="U5" s="44" t="str">
        <f t="shared" si="7"/>
        <v> </v>
      </c>
    </row>
    <row r="6" spans="1:21" ht="18" customHeight="1">
      <c r="A6" s="33" t="s">
        <v>1</v>
      </c>
      <c r="B6" s="11"/>
      <c r="C6" s="26"/>
      <c r="D6" s="45"/>
      <c r="E6" s="26"/>
      <c r="F6" s="26"/>
      <c r="G6" s="26"/>
      <c r="H6" s="26"/>
      <c r="I6" s="26"/>
      <c r="J6" s="26" t="str">
        <f aca="true" t="shared" si="9" ref="J6:J30">IF(D6&gt;0,J$4+D6," ")</f>
        <v> </v>
      </c>
      <c r="K6" s="46"/>
      <c r="L6" s="12" t="str">
        <f t="shared" si="8"/>
        <v> </v>
      </c>
      <c r="M6" s="9"/>
      <c r="N6" s="49" t="str">
        <f t="shared" si="0"/>
        <v> </v>
      </c>
      <c r="O6" s="54" t="str">
        <f t="shared" si="1"/>
        <v> </v>
      </c>
      <c r="P6" s="54" t="str">
        <f t="shared" si="2"/>
        <v> </v>
      </c>
      <c r="Q6" s="54" t="str">
        <f t="shared" si="3"/>
        <v> </v>
      </c>
      <c r="R6" s="54" t="str">
        <f t="shared" si="4"/>
        <v> </v>
      </c>
      <c r="S6" s="54" t="str">
        <f t="shared" si="5"/>
        <v> </v>
      </c>
      <c r="T6" s="54"/>
      <c r="U6" s="44" t="str">
        <f t="shared" si="7"/>
        <v> </v>
      </c>
    </row>
    <row r="7" spans="1:21" ht="18" customHeight="1">
      <c r="A7" s="33"/>
      <c r="B7" s="11" t="s">
        <v>2</v>
      </c>
      <c r="C7" s="26">
        <f>103+(3+5/16)/12</f>
        <v>103.27604166666667</v>
      </c>
      <c r="D7" s="10">
        <f>103+(3+5/16)/12</f>
        <v>103.27604166666667</v>
      </c>
      <c r="E7" s="48"/>
      <c r="F7" s="20">
        <f>F5</f>
        <v>11.25</v>
      </c>
      <c r="G7" s="20">
        <v>7</v>
      </c>
      <c r="H7" s="20">
        <v>1.5415999999999999</v>
      </c>
      <c r="I7" s="20">
        <v>7</v>
      </c>
      <c r="J7" s="20">
        <f t="shared" si="9"/>
        <v>5682.576041666667</v>
      </c>
      <c r="K7" s="11"/>
      <c r="L7" s="12">
        <f t="shared" si="8"/>
        <v>31.486598069105696</v>
      </c>
      <c r="M7" s="9"/>
      <c r="N7" s="35">
        <f t="shared" si="0"/>
        <v>31.486598069105696</v>
      </c>
      <c r="O7" s="52"/>
      <c r="P7" s="52">
        <f t="shared" si="2"/>
        <v>3.429878048780488</v>
      </c>
      <c r="Q7" s="52">
        <f t="shared" si="3"/>
        <v>2.1341463414634148</v>
      </c>
      <c r="R7" s="52">
        <v>0.47</v>
      </c>
      <c r="S7" s="53">
        <f t="shared" si="5"/>
        <v>2.1341463414634148</v>
      </c>
      <c r="T7" s="52">
        <f t="shared" si="6"/>
        <v>1732.4926956300815</v>
      </c>
      <c r="U7" s="44" t="str">
        <f t="shared" si="7"/>
        <v> </v>
      </c>
    </row>
    <row r="8" spans="1:21" ht="18" customHeight="1">
      <c r="A8" s="33"/>
      <c r="B8" s="11" t="s">
        <v>3</v>
      </c>
      <c r="C8" s="26">
        <f>D8-D7</f>
        <v>81.24218749999999</v>
      </c>
      <c r="D8" s="10">
        <f>184+(6+7/32)/12</f>
        <v>184.51822916666666</v>
      </c>
      <c r="E8" s="55"/>
      <c r="F8" s="47">
        <f>F11</f>
        <v>25.58666666666667</v>
      </c>
      <c r="G8" s="47">
        <v>7</v>
      </c>
      <c r="H8" s="20">
        <v>1.5415999999999999</v>
      </c>
      <c r="I8" s="47">
        <v>7</v>
      </c>
      <c r="J8" s="47">
        <f t="shared" si="9"/>
        <v>5763.818229166667</v>
      </c>
      <c r="K8" s="11"/>
      <c r="L8" s="12">
        <f t="shared" si="8"/>
        <v>24.768959603658534</v>
      </c>
      <c r="M8" s="9"/>
      <c r="N8" s="35">
        <f t="shared" si="0"/>
        <v>56.255557672764226</v>
      </c>
      <c r="O8" s="50"/>
      <c r="P8" s="50">
        <f t="shared" si="2"/>
        <v>7.800813008130083</v>
      </c>
      <c r="Q8" s="50">
        <f t="shared" si="3"/>
        <v>2.1341463414634148</v>
      </c>
      <c r="R8" s="52">
        <v>0.47</v>
      </c>
      <c r="S8" s="51">
        <f t="shared" si="5"/>
        <v>2.1341463414634148</v>
      </c>
      <c r="T8" s="50">
        <f t="shared" si="6"/>
        <v>1757.2616552337402</v>
      </c>
      <c r="U8" s="44" t="str">
        <f t="shared" si="7"/>
        <v> </v>
      </c>
    </row>
    <row r="9" spans="1:21" ht="18" customHeight="1">
      <c r="A9" s="33" t="s">
        <v>4</v>
      </c>
      <c r="B9" s="11"/>
      <c r="C9" s="26"/>
      <c r="D9" s="45"/>
      <c r="E9" s="56"/>
      <c r="F9" s="26"/>
      <c r="G9" s="26"/>
      <c r="H9" s="26"/>
      <c r="I9" s="26"/>
      <c r="J9" s="26" t="str">
        <f t="shared" si="9"/>
        <v> </v>
      </c>
      <c r="K9" s="46"/>
      <c r="L9" s="12" t="str">
        <f t="shared" si="8"/>
        <v> </v>
      </c>
      <c r="M9" s="9"/>
      <c r="N9" s="49" t="str">
        <f t="shared" si="0"/>
        <v> </v>
      </c>
      <c r="O9" s="54"/>
      <c r="P9" s="54" t="str">
        <f t="shared" si="2"/>
        <v> </v>
      </c>
      <c r="Q9" s="54" t="str">
        <f t="shared" si="3"/>
        <v> </v>
      </c>
      <c r="R9" s="54" t="str">
        <f t="shared" si="4"/>
        <v> </v>
      </c>
      <c r="S9" s="54" t="str">
        <f t="shared" si="5"/>
        <v> </v>
      </c>
      <c r="T9" s="54"/>
      <c r="U9" s="44" t="str">
        <f t="shared" si="7"/>
        <v> </v>
      </c>
    </row>
    <row r="10" spans="1:21" ht="18" customHeight="1">
      <c r="A10" s="33"/>
      <c r="B10" s="11" t="s">
        <v>6</v>
      </c>
      <c r="C10" s="26"/>
      <c r="D10" s="10">
        <f>184+(6+7/32)/12</f>
        <v>184.51822916666666</v>
      </c>
      <c r="E10" s="48"/>
      <c r="F10" s="20">
        <f>F11</f>
        <v>25.58666666666667</v>
      </c>
      <c r="G10" s="20">
        <v>7</v>
      </c>
      <c r="H10" s="20">
        <v>1.5415999999999999</v>
      </c>
      <c r="I10" s="20">
        <v>7</v>
      </c>
      <c r="J10" s="20">
        <f t="shared" si="9"/>
        <v>5763.818229166667</v>
      </c>
      <c r="K10" s="11"/>
      <c r="L10" s="12" t="str">
        <f t="shared" si="8"/>
        <v> </v>
      </c>
      <c r="M10" s="9"/>
      <c r="N10" s="35">
        <f t="shared" si="0"/>
        <v>56.255557672764226</v>
      </c>
      <c r="O10" s="52"/>
      <c r="P10" s="52">
        <f t="shared" si="2"/>
        <v>7.800813008130083</v>
      </c>
      <c r="Q10" s="52">
        <f t="shared" si="3"/>
        <v>2.1341463414634148</v>
      </c>
      <c r="R10" s="52">
        <v>0.47</v>
      </c>
      <c r="S10" s="53">
        <f t="shared" si="5"/>
        <v>2.1341463414634148</v>
      </c>
      <c r="T10" s="52">
        <f t="shared" si="6"/>
        <v>1757.2616552337402</v>
      </c>
      <c r="U10" s="44" t="str">
        <f t="shared" si="7"/>
        <v> </v>
      </c>
    </row>
    <row r="11" spans="1:21" ht="18" customHeight="1">
      <c r="A11" s="33"/>
      <c r="B11" s="11" t="s">
        <v>7</v>
      </c>
      <c r="C11" s="26"/>
      <c r="D11" s="10">
        <f>D13</f>
        <v>282.08</v>
      </c>
      <c r="E11" s="47">
        <v>28.92</v>
      </c>
      <c r="F11" s="47">
        <f>E11-40/12</f>
        <v>25.58666666666667</v>
      </c>
      <c r="G11" s="47">
        <v>7</v>
      </c>
      <c r="H11" s="20">
        <v>1.5415999999999999</v>
      </c>
      <c r="I11" s="47">
        <v>7</v>
      </c>
      <c r="J11" s="47">
        <f t="shared" si="9"/>
        <v>5861.38</v>
      </c>
      <c r="K11" s="11"/>
      <c r="L11" s="12" t="str">
        <f t="shared" si="8"/>
        <v> </v>
      </c>
      <c r="M11" s="9"/>
      <c r="N11" s="35">
        <f t="shared" si="0"/>
        <v>86</v>
      </c>
      <c r="O11" s="50">
        <f>IF(E11&gt;0,E11/3.28," ")</f>
        <v>8.817073170731708</v>
      </c>
      <c r="P11" s="50">
        <f t="shared" si="2"/>
        <v>7.800813008130083</v>
      </c>
      <c r="Q11" s="50">
        <f t="shared" si="3"/>
        <v>2.1341463414634148</v>
      </c>
      <c r="R11" s="52">
        <v>0.47</v>
      </c>
      <c r="S11" s="51">
        <f t="shared" si="5"/>
        <v>2.1341463414634148</v>
      </c>
      <c r="T11" s="50"/>
      <c r="U11" s="44" t="str">
        <f t="shared" si="7"/>
        <v> </v>
      </c>
    </row>
    <row r="12" spans="1:21" ht="18" customHeight="1">
      <c r="A12" s="33" t="s">
        <v>8</v>
      </c>
      <c r="B12" s="11"/>
      <c r="C12" s="26"/>
      <c r="D12" s="45"/>
      <c r="E12" s="26"/>
      <c r="F12" s="26"/>
      <c r="G12" s="26"/>
      <c r="H12" s="26"/>
      <c r="I12" s="26"/>
      <c r="J12" s="26" t="str">
        <f t="shared" si="9"/>
        <v> </v>
      </c>
      <c r="K12" s="46"/>
      <c r="L12" s="12" t="str">
        <f t="shared" si="8"/>
        <v> </v>
      </c>
      <c r="M12" s="9"/>
      <c r="N12" s="49" t="str">
        <f t="shared" si="0"/>
        <v> </v>
      </c>
      <c r="O12" s="54" t="str">
        <f t="shared" si="1"/>
        <v> </v>
      </c>
      <c r="P12" s="54" t="str">
        <f t="shared" si="2"/>
        <v> </v>
      </c>
      <c r="Q12" s="54" t="str">
        <f t="shared" si="3"/>
        <v> </v>
      </c>
      <c r="R12" s="54" t="str">
        <f t="shared" si="4"/>
        <v> </v>
      </c>
      <c r="S12" s="54" t="str">
        <f t="shared" si="5"/>
        <v> </v>
      </c>
      <c r="T12" s="54"/>
      <c r="U12" s="44" t="str">
        <f t="shared" si="7"/>
        <v> </v>
      </c>
    </row>
    <row r="13" spans="1:21" ht="18" customHeight="1">
      <c r="A13" s="33"/>
      <c r="B13" s="11" t="s">
        <v>9</v>
      </c>
      <c r="C13" s="26"/>
      <c r="D13" s="10">
        <f>86*3.28</f>
        <v>282.08</v>
      </c>
      <c r="E13" s="47">
        <f aca="true" t="shared" si="10" ref="E13:E18">8.817*3.28</f>
        <v>28.91976</v>
      </c>
      <c r="F13" s="20">
        <f>E13-1.8*3.28</f>
        <v>23.01576</v>
      </c>
      <c r="G13" s="20">
        <f>4.5*3.28</f>
        <v>14.76</v>
      </c>
      <c r="H13" s="20">
        <f>3*3.28</f>
        <v>9.84</v>
      </c>
      <c r="I13" s="20">
        <f>7.5*3.28</f>
        <v>24.599999999999998</v>
      </c>
      <c r="J13" s="20">
        <f t="shared" si="9"/>
        <v>5861.38</v>
      </c>
      <c r="K13" s="11"/>
      <c r="L13" s="12" t="str">
        <f t="shared" si="8"/>
        <v> </v>
      </c>
      <c r="M13" s="9"/>
      <c r="N13" s="35">
        <f t="shared" si="0"/>
        <v>86</v>
      </c>
      <c r="O13" s="50">
        <f t="shared" si="1"/>
        <v>8.817</v>
      </c>
      <c r="P13" s="52">
        <f t="shared" si="2"/>
        <v>7.017</v>
      </c>
      <c r="Q13" s="52">
        <f t="shared" si="3"/>
        <v>4.5</v>
      </c>
      <c r="R13" s="52">
        <f t="shared" si="4"/>
        <v>3</v>
      </c>
      <c r="S13" s="53">
        <f t="shared" si="5"/>
        <v>7.5</v>
      </c>
      <c r="T13" s="52">
        <f t="shared" si="6"/>
        <v>1787.0060975609758</v>
      </c>
      <c r="U13" s="44" t="str">
        <f t="shared" si="7"/>
        <v> </v>
      </c>
    </row>
    <row r="14" spans="1:21" ht="18" customHeight="1">
      <c r="A14" s="33"/>
      <c r="B14" s="11" t="s">
        <v>13</v>
      </c>
      <c r="C14" s="26"/>
      <c r="D14" s="10">
        <f>87*3.28</f>
        <v>285.35999999999996</v>
      </c>
      <c r="E14" s="47">
        <f t="shared" si="10"/>
        <v>28.91976</v>
      </c>
      <c r="F14" s="1">
        <f>E14-1.8*3.28</f>
        <v>23.01576</v>
      </c>
      <c r="G14" s="1">
        <f>4.5*3.28</f>
        <v>14.76</v>
      </c>
      <c r="H14" s="1">
        <f>3*3.28</f>
        <v>9.84</v>
      </c>
      <c r="I14" s="1">
        <f>7.5*3.28</f>
        <v>24.599999999999998</v>
      </c>
      <c r="J14" s="1">
        <f t="shared" si="9"/>
        <v>5864.66</v>
      </c>
      <c r="K14" s="11">
        <f>K4</f>
        <v>2893.44</v>
      </c>
      <c r="L14" s="12" t="str">
        <f t="shared" si="8"/>
        <v> </v>
      </c>
      <c r="M14" s="9"/>
      <c r="N14" s="35">
        <f t="shared" si="0"/>
        <v>86.99999999999999</v>
      </c>
      <c r="O14" s="50">
        <f t="shared" si="1"/>
        <v>8.817</v>
      </c>
      <c r="P14" s="36">
        <f t="shared" si="2"/>
        <v>7.017</v>
      </c>
      <c r="Q14" s="36">
        <f t="shared" si="3"/>
        <v>4.5</v>
      </c>
      <c r="R14" s="36">
        <f t="shared" si="4"/>
        <v>3</v>
      </c>
      <c r="S14" s="41">
        <f t="shared" si="5"/>
        <v>7.5</v>
      </c>
      <c r="T14" s="36">
        <f t="shared" si="6"/>
        <v>1788.0060975609756</v>
      </c>
      <c r="U14" s="44">
        <f t="shared" si="7"/>
        <v>882.1463414634147</v>
      </c>
    </row>
    <row r="15" spans="1:21" ht="18" customHeight="1">
      <c r="A15" s="33"/>
      <c r="B15" s="11" t="s">
        <v>15</v>
      </c>
      <c r="C15" s="26"/>
      <c r="D15" s="14"/>
      <c r="E15" s="47">
        <f t="shared" si="10"/>
        <v>28.91976</v>
      </c>
      <c r="F15" s="1">
        <f>E15-1.8*3.28</f>
        <v>23.01576</v>
      </c>
      <c r="G15" s="1">
        <f>4.5*3.28</f>
        <v>14.76</v>
      </c>
      <c r="H15" s="1">
        <f>3*3.28</f>
        <v>9.84</v>
      </c>
      <c r="I15" s="1">
        <f>7.5*3.28</f>
        <v>24.599999999999998</v>
      </c>
      <c r="J15" s="1"/>
      <c r="K15" s="11"/>
      <c r="L15" s="12" t="str">
        <f t="shared" si="8"/>
        <v> </v>
      </c>
      <c r="M15" s="9"/>
      <c r="N15" s="35"/>
      <c r="O15" s="50">
        <f t="shared" si="1"/>
        <v>8.817</v>
      </c>
      <c r="P15" s="36">
        <f t="shared" si="2"/>
        <v>7.017</v>
      </c>
      <c r="Q15" s="36">
        <f t="shared" si="3"/>
        <v>4.5</v>
      </c>
      <c r="R15" s="36">
        <f t="shared" si="4"/>
        <v>3</v>
      </c>
      <c r="S15" s="41">
        <f t="shared" si="5"/>
        <v>7.5</v>
      </c>
      <c r="T15" s="36" t="str">
        <f t="shared" si="6"/>
        <v> </v>
      </c>
      <c r="U15" s="44" t="str">
        <f t="shared" si="7"/>
        <v> </v>
      </c>
    </row>
    <row r="16" spans="1:21" ht="18" customHeight="1">
      <c r="A16" s="33"/>
      <c r="B16" s="11" t="s">
        <v>16</v>
      </c>
      <c r="C16" s="26"/>
      <c r="D16" s="14"/>
      <c r="E16" s="47">
        <f t="shared" si="10"/>
        <v>28.91976</v>
      </c>
      <c r="F16" s="1">
        <f>E16-1.8*3.28</f>
        <v>23.01576</v>
      </c>
      <c r="G16" s="1">
        <f>4.5*3.28</f>
        <v>14.76</v>
      </c>
      <c r="H16" s="1">
        <f>3*3.28</f>
        <v>9.84</v>
      </c>
      <c r="I16" s="1">
        <f>7.5*3.28</f>
        <v>24.599999999999998</v>
      </c>
      <c r="J16" s="1"/>
      <c r="K16" s="11"/>
      <c r="L16" s="12" t="str">
        <f t="shared" si="8"/>
        <v> </v>
      </c>
      <c r="M16" s="9"/>
      <c r="N16" s="35"/>
      <c r="O16" s="50">
        <f t="shared" si="1"/>
        <v>8.817</v>
      </c>
      <c r="P16" s="36">
        <f t="shared" si="2"/>
        <v>7.017</v>
      </c>
      <c r="Q16" s="36">
        <f t="shared" si="3"/>
        <v>4.5</v>
      </c>
      <c r="R16" s="36">
        <f t="shared" si="4"/>
        <v>3</v>
      </c>
      <c r="S16" s="41">
        <f t="shared" si="5"/>
        <v>7.5</v>
      </c>
      <c r="T16" s="36" t="str">
        <f t="shared" si="6"/>
        <v> </v>
      </c>
      <c r="U16" s="44" t="str">
        <f t="shared" si="7"/>
        <v> </v>
      </c>
    </row>
    <row r="17" spans="1:21" ht="18" customHeight="1">
      <c r="A17" s="33"/>
      <c r="B17" s="11" t="s">
        <v>10</v>
      </c>
      <c r="C17" s="26"/>
      <c r="D17" s="10">
        <f>D13+(3.43+3.05+0.61+19.17)*3.28</f>
        <v>368.2128</v>
      </c>
      <c r="E17" s="47">
        <f t="shared" si="10"/>
        <v>28.91976</v>
      </c>
      <c r="F17" s="1">
        <f>E17-1.8*3.28</f>
        <v>23.01576</v>
      </c>
      <c r="G17" s="1">
        <f>4.5*3.28</f>
        <v>14.76</v>
      </c>
      <c r="H17" s="1">
        <f>3*3.28</f>
        <v>9.84</v>
      </c>
      <c r="I17" s="1">
        <f>7.5*3.28</f>
        <v>24.599999999999998</v>
      </c>
      <c r="J17" s="1">
        <f t="shared" si="9"/>
        <v>5947.5128</v>
      </c>
      <c r="K17" s="11"/>
      <c r="L17" s="12" t="str">
        <f t="shared" si="8"/>
        <v> </v>
      </c>
      <c r="M17" s="9"/>
      <c r="N17" s="35">
        <f t="shared" si="0"/>
        <v>112.26</v>
      </c>
      <c r="O17" s="50">
        <f t="shared" si="1"/>
        <v>8.817</v>
      </c>
      <c r="P17" s="36">
        <f t="shared" si="2"/>
        <v>7.017</v>
      </c>
      <c r="Q17" s="36">
        <f t="shared" si="3"/>
        <v>4.5</v>
      </c>
      <c r="R17" s="36">
        <f t="shared" si="4"/>
        <v>3</v>
      </c>
      <c r="S17" s="41">
        <f t="shared" si="5"/>
        <v>7.5</v>
      </c>
      <c r="T17" s="36">
        <f t="shared" si="6"/>
        <v>1813.2660975609758</v>
      </c>
      <c r="U17" s="44" t="str">
        <f t="shared" si="7"/>
        <v> </v>
      </c>
    </row>
    <row r="18" spans="1:21" ht="18" customHeight="1">
      <c r="A18" s="33" t="s">
        <v>11</v>
      </c>
      <c r="B18" s="11"/>
      <c r="C18" s="26"/>
      <c r="D18" s="14"/>
      <c r="E18" s="47">
        <f t="shared" si="10"/>
        <v>28.91976</v>
      </c>
      <c r="F18" s="47"/>
      <c r="G18" s="47"/>
      <c r="H18" s="47"/>
      <c r="I18" s="47"/>
      <c r="J18" s="47"/>
      <c r="K18" s="11"/>
      <c r="L18" s="12" t="str">
        <f t="shared" si="8"/>
        <v> </v>
      </c>
      <c r="M18" s="9"/>
      <c r="N18" s="35"/>
      <c r="O18" s="50">
        <f t="shared" si="1"/>
        <v>8.817</v>
      </c>
      <c r="P18" s="50" t="str">
        <f t="shared" si="2"/>
        <v> </v>
      </c>
      <c r="Q18" s="50" t="str">
        <f t="shared" si="3"/>
        <v> </v>
      </c>
      <c r="R18" s="50" t="str">
        <f t="shared" si="4"/>
        <v> </v>
      </c>
      <c r="S18" s="51" t="str">
        <f t="shared" si="5"/>
        <v> </v>
      </c>
      <c r="T18" s="50" t="str">
        <f t="shared" si="6"/>
        <v> </v>
      </c>
      <c r="U18" s="44" t="str">
        <f t="shared" si="7"/>
        <v> </v>
      </c>
    </row>
    <row r="19" spans="1:21" ht="18" customHeight="1">
      <c r="A19" s="33" t="s">
        <v>12</v>
      </c>
      <c r="B19" s="11"/>
      <c r="C19" s="26"/>
      <c r="D19" s="45"/>
      <c r="E19" s="26"/>
      <c r="F19" s="26"/>
      <c r="G19" s="26"/>
      <c r="H19" s="26"/>
      <c r="I19" s="26"/>
      <c r="J19" s="26" t="str">
        <f t="shared" si="9"/>
        <v> </v>
      </c>
      <c r="K19" s="46"/>
      <c r="L19" s="12" t="str">
        <f t="shared" si="8"/>
        <v> </v>
      </c>
      <c r="M19" s="9"/>
      <c r="N19" s="49" t="str">
        <f t="shared" si="0"/>
        <v> </v>
      </c>
      <c r="O19" s="54" t="str">
        <f t="shared" si="1"/>
        <v> </v>
      </c>
      <c r="P19" s="54" t="str">
        <f t="shared" si="2"/>
        <v> </v>
      </c>
      <c r="Q19" s="54" t="str">
        <f t="shared" si="3"/>
        <v> </v>
      </c>
      <c r="R19" s="54" t="str">
        <f t="shared" si="4"/>
        <v> </v>
      </c>
      <c r="S19" s="54" t="str">
        <f t="shared" si="5"/>
        <v> </v>
      </c>
      <c r="T19" s="54"/>
      <c r="U19" s="44" t="str">
        <f t="shared" si="7"/>
        <v> </v>
      </c>
    </row>
    <row r="20" spans="1:21" ht="18" customHeight="1">
      <c r="A20" s="33"/>
      <c r="B20" s="11" t="s">
        <v>9</v>
      </c>
      <c r="C20" s="26"/>
      <c r="D20" s="10">
        <v>531.36</v>
      </c>
      <c r="E20" s="47">
        <f>8.817*3.28</f>
        <v>28.91976</v>
      </c>
      <c r="F20" s="20">
        <f>E20-3.28</f>
        <v>25.63976</v>
      </c>
      <c r="G20" s="20">
        <f>2.7*3.28</f>
        <v>8.856</v>
      </c>
      <c r="H20" s="20">
        <f>I20/2</f>
        <v>7.38</v>
      </c>
      <c r="I20" s="20">
        <f>4.5*3.28</f>
        <v>14.76</v>
      </c>
      <c r="J20" s="20">
        <f t="shared" si="9"/>
        <v>6110.66</v>
      </c>
      <c r="K20" s="11"/>
      <c r="L20" s="12" t="str">
        <f t="shared" si="8"/>
        <v> </v>
      </c>
      <c r="M20" s="9"/>
      <c r="N20" s="35">
        <v>162</v>
      </c>
      <c r="O20" s="50">
        <f t="shared" si="1"/>
        <v>8.817</v>
      </c>
      <c r="P20" s="52">
        <f t="shared" si="2"/>
        <v>7.817</v>
      </c>
      <c r="Q20" s="52">
        <f t="shared" si="3"/>
        <v>2.7</v>
      </c>
      <c r="R20" s="52">
        <f t="shared" si="4"/>
        <v>2.25</v>
      </c>
      <c r="S20" s="53">
        <f t="shared" si="5"/>
        <v>4.5</v>
      </c>
      <c r="T20" s="52">
        <f t="shared" si="6"/>
        <v>1863.0060975609756</v>
      </c>
      <c r="U20" s="44" t="str">
        <f t="shared" si="7"/>
        <v> </v>
      </c>
    </row>
    <row r="21" spans="1:21" ht="18" customHeight="1">
      <c r="A21" s="33"/>
      <c r="B21" s="11" t="s">
        <v>10</v>
      </c>
      <c r="C21" s="26"/>
      <c r="D21" s="10">
        <v>570.72</v>
      </c>
      <c r="E21" s="47">
        <f>8.817*3.28</f>
        <v>28.91976</v>
      </c>
      <c r="F21" s="47">
        <f>E21-3.28</f>
        <v>25.63976</v>
      </c>
      <c r="G21" s="47">
        <f>2.7*3.28</f>
        <v>8.856</v>
      </c>
      <c r="H21" s="47">
        <f>I21/2</f>
        <v>7.38</v>
      </c>
      <c r="I21" s="47">
        <f>4.5*3.28</f>
        <v>14.76</v>
      </c>
      <c r="J21" s="47">
        <f t="shared" si="9"/>
        <v>6150.02</v>
      </c>
      <c r="K21" s="11"/>
      <c r="L21" s="12" t="str">
        <f t="shared" si="8"/>
        <v> </v>
      </c>
      <c r="M21" s="9"/>
      <c r="N21" s="35">
        <f>N20+12</f>
        <v>174</v>
      </c>
      <c r="O21" s="50">
        <f t="shared" si="1"/>
        <v>8.817</v>
      </c>
      <c r="P21" s="50">
        <f t="shared" si="2"/>
        <v>7.817</v>
      </c>
      <c r="Q21" s="50">
        <f t="shared" si="3"/>
        <v>2.7</v>
      </c>
      <c r="R21" s="50">
        <f t="shared" si="4"/>
        <v>2.25</v>
      </c>
      <c r="S21" s="51">
        <f t="shared" si="5"/>
        <v>4.5</v>
      </c>
      <c r="T21" s="50">
        <f t="shared" si="6"/>
        <v>1875.0060975609758</v>
      </c>
      <c r="U21" s="44" t="str">
        <f t="shared" si="7"/>
        <v> </v>
      </c>
    </row>
    <row r="22" spans="1:21" ht="18" customHeight="1">
      <c r="A22" s="33" t="s">
        <v>18</v>
      </c>
      <c r="B22" s="11"/>
      <c r="C22" s="26"/>
      <c r="D22" s="45"/>
      <c r="E22" s="26"/>
      <c r="F22" s="26"/>
      <c r="G22" s="26"/>
      <c r="H22" s="26"/>
      <c r="I22" s="26"/>
      <c r="J22" s="26" t="str">
        <f t="shared" si="9"/>
        <v> </v>
      </c>
      <c r="K22" s="46"/>
      <c r="L22" s="12" t="str">
        <f t="shared" si="8"/>
        <v> </v>
      </c>
      <c r="M22" s="9"/>
      <c r="N22" s="49" t="str">
        <f t="shared" si="0"/>
        <v> </v>
      </c>
      <c r="O22" s="54" t="str">
        <f t="shared" si="1"/>
        <v> </v>
      </c>
      <c r="P22" s="54" t="str">
        <f t="shared" si="2"/>
        <v> </v>
      </c>
      <c r="Q22" s="54" t="str">
        <f t="shared" si="3"/>
        <v> </v>
      </c>
      <c r="R22" s="54" t="str">
        <f t="shared" si="4"/>
        <v> </v>
      </c>
      <c r="S22" s="54" t="str">
        <f t="shared" si="5"/>
        <v> </v>
      </c>
      <c r="T22" s="54"/>
      <c r="U22" s="44" t="str">
        <f t="shared" si="7"/>
        <v> </v>
      </c>
    </row>
    <row r="23" spans="1:21" ht="18" customHeight="1">
      <c r="A23" s="33"/>
      <c r="B23" s="11" t="s">
        <v>9</v>
      </c>
      <c r="C23" s="26"/>
      <c r="D23" s="10">
        <f>D21</f>
        <v>570.72</v>
      </c>
      <c r="E23" s="47">
        <f>8.817*3.28</f>
        <v>28.91976</v>
      </c>
      <c r="F23" s="20">
        <f>E23-3.51*3.28</f>
        <v>17.40696</v>
      </c>
      <c r="G23" s="48"/>
      <c r="H23" s="20">
        <v>23.5</v>
      </c>
      <c r="I23" s="20">
        <v>56.5</v>
      </c>
      <c r="J23" s="20">
        <f t="shared" si="9"/>
        <v>6150.02</v>
      </c>
      <c r="K23" s="11">
        <f>K14</f>
        <v>2893.44</v>
      </c>
      <c r="L23" s="12" t="str">
        <f t="shared" si="8"/>
        <v> </v>
      </c>
      <c r="M23" s="9"/>
      <c r="N23" s="35">
        <f>N21</f>
        <v>174</v>
      </c>
      <c r="O23" s="52">
        <f t="shared" si="1"/>
        <v>8.817</v>
      </c>
      <c r="P23" s="52">
        <f t="shared" si="2"/>
        <v>5.307</v>
      </c>
      <c r="Q23" s="52"/>
      <c r="R23" s="52">
        <f t="shared" si="4"/>
        <v>7.164634146341464</v>
      </c>
      <c r="S23" s="53">
        <f t="shared" si="5"/>
        <v>17.225609756097562</v>
      </c>
      <c r="T23" s="52">
        <f t="shared" si="6"/>
        <v>1875.0060975609758</v>
      </c>
      <c r="U23" s="44">
        <f t="shared" si="7"/>
        <v>882.1463414634147</v>
      </c>
    </row>
    <row r="24" spans="1:21" ht="18" customHeight="1">
      <c r="A24" s="33"/>
      <c r="B24" s="11" t="s">
        <v>17</v>
      </c>
      <c r="C24" s="26"/>
      <c r="D24" s="14"/>
      <c r="E24" s="47">
        <f>8.817*3.28</f>
        <v>28.91976</v>
      </c>
      <c r="F24" s="20">
        <f>E24-3.51*3.28</f>
        <v>17.40696</v>
      </c>
      <c r="G24" s="3"/>
      <c r="H24" s="1">
        <v>23.5</v>
      </c>
      <c r="I24" s="1">
        <v>56.5</v>
      </c>
      <c r="J24" s="1"/>
      <c r="K24" s="11"/>
      <c r="L24" s="12" t="str">
        <f t="shared" si="8"/>
        <v> </v>
      </c>
      <c r="M24" s="9"/>
      <c r="N24" s="35"/>
      <c r="O24" s="36">
        <f t="shared" si="1"/>
        <v>8.817</v>
      </c>
      <c r="P24" s="36">
        <f t="shared" si="2"/>
        <v>5.307</v>
      </c>
      <c r="Q24" s="36"/>
      <c r="R24" s="36">
        <f t="shared" si="4"/>
        <v>7.164634146341464</v>
      </c>
      <c r="S24" s="41">
        <f t="shared" si="5"/>
        <v>17.225609756097562</v>
      </c>
      <c r="T24" s="36" t="str">
        <f t="shared" si="6"/>
        <v> </v>
      </c>
      <c r="U24" s="44" t="str">
        <f t="shared" si="7"/>
        <v> </v>
      </c>
    </row>
    <row r="25" spans="1:21" ht="18" customHeight="1">
      <c r="A25" s="33"/>
      <c r="B25" s="11" t="s">
        <v>10</v>
      </c>
      <c r="C25" s="26"/>
      <c r="D25" s="10">
        <f>D23+96.6667</f>
        <v>667.3867</v>
      </c>
      <c r="E25" s="47">
        <f>8.817*3.28</f>
        <v>28.91976</v>
      </c>
      <c r="F25" s="20">
        <f>E25-3.51*3.28</f>
        <v>17.40696</v>
      </c>
      <c r="G25" s="55"/>
      <c r="H25" s="47">
        <v>23.5</v>
      </c>
      <c r="I25" s="47">
        <v>56.5</v>
      </c>
      <c r="J25" s="47">
        <f t="shared" si="9"/>
        <v>6246.6867</v>
      </c>
      <c r="K25" s="11"/>
      <c r="L25" s="12" t="str">
        <f t="shared" si="8"/>
        <v> </v>
      </c>
      <c r="M25" s="9"/>
      <c r="N25" s="35">
        <f t="shared" si="0"/>
        <v>203.4715548780488</v>
      </c>
      <c r="O25" s="50">
        <f t="shared" si="1"/>
        <v>8.817</v>
      </c>
      <c r="P25" s="50">
        <f t="shared" si="2"/>
        <v>5.307</v>
      </c>
      <c r="Q25" s="50"/>
      <c r="R25" s="50">
        <f t="shared" si="4"/>
        <v>7.164634146341464</v>
      </c>
      <c r="S25" s="51">
        <f t="shared" si="5"/>
        <v>17.225609756097562</v>
      </c>
      <c r="T25" s="50">
        <f t="shared" si="6"/>
        <v>1904.4776524390245</v>
      </c>
      <c r="U25" s="44" t="str">
        <f t="shared" si="7"/>
        <v> </v>
      </c>
    </row>
    <row r="26" spans="1:21" ht="18" customHeight="1">
      <c r="A26" s="33" t="s">
        <v>19</v>
      </c>
      <c r="B26" s="11"/>
      <c r="C26" s="26"/>
      <c r="D26" s="45"/>
      <c r="E26" s="26"/>
      <c r="F26" s="26"/>
      <c r="G26" s="26"/>
      <c r="H26" s="26"/>
      <c r="I26" s="26"/>
      <c r="J26" s="26" t="str">
        <f t="shared" si="9"/>
        <v> </v>
      </c>
      <c r="K26" s="46"/>
      <c r="L26" s="12"/>
      <c r="M26" s="9"/>
      <c r="N26" s="49"/>
      <c r="O26" s="54"/>
      <c r="P26" s="54"/>
      <c r="Q26" s="54"/>
      <c r="R26" s="54"/>
      <c r="S26" s="54"/>
      <c r="T26" s="54"/>
      <c r="U26" s="44" t="str">
        <f t="shared" si="7"/>
        <v> </v>
      </c>
    </row>
    <row r="27" spans="1:21" ht="18" customHeight="1">
      <c r="A27" s="33"/>
      <c r="B27" s="11" t="s">
        <v>20</v>
      </c>
      <c r="C27" s="26"/>
      <c r="D27" s="10"/>
      <c r="E27" s="47">
        <f>8.817*3.28</f>
        <v>28.91976</v>
      </c>
      <c r="F27" s="20"/>
      <c r="G27" s="20"/>
      <c r="H27" s="20"/>
      <c r="I27" s="20"/>
      <c r="J27" s="20" t="str">
        <f t="shared" si="9"/>
        <v> </v>
      </c>
      <c r="K27" s="11"/>
      <c r="L27" s="12"/>
      <c r="M27" s="9"/>
      <c r="N27" s="35"/>
      <c r="O27" s="50">
        <f t="shared" si="1"/>
        <v>8.817</v>
      </c>
      <c r="P27" s="52"/>
      <c r="Q27" s="52"/>
      <c r="R27" s="52"/>
      <c r="S27" s="53"/>
      <c r="T27" s="52"/>
      <c r="U27" s="44" t="str">
        <f t="shared" si="7"/>
        <v> </v>
      </c>
    </row>
    <row r="28" spans="1:21" ht="18" customHeight="1">
      <c r="A28" s="33" t="s">
        <v>21</v>
      </c>
      <c r="B28" s="11"/>
      <c r="C28" s="26"/>
      <c r="D28" s="10"/>
      <c r="E28" s="47">
        <f>8.817*3.28</f>
        <v>28.91976</v>
      </c>
      <c r="F28" s="1"/>
      <c r="G28" s="1"/>
      <c r="H28" s="1"/>
      <c r="I28" s="1"/>
      <c r="J28" s="1" t="str">
        <f t="shared" si="9"/>
        <v> </v>
      </c>
      <c r="K28" s="11"/>
      <c r="L28" s="12"/>
      <c r="M28" s="9"/>
      <c r="N28" s="35"/>
      <c r="O28" s="50">
        <f t="shared" si="1"/>
        <v>8.817</v>
      </c>
      <c r="P28" s="36"/>
      <c r="Q28" s="36"/>
      <c r="R28" s="36"/>
      <c r="S28" s="41"/>
      <c r="T28" s="36"/>
      <c r="U28" s="44" t="str">
        <f t="shared" si="7"/>
        <v> </v>
      </c>
    </row>
    <row r="29" spans="1:21" ht="18" customHeight="1">
      <c r="A29" s="33" t="s">
        <v>22</v>
      </c>
      <c r="B29" s="11"/>
      <c r="C29" s="26"/>
      <c r="D29" s="10"/>
      <c r="E29" s="47">
        <f>8.817*3.28</f>
        <v>28.91976</v>
      </c>
      <c r="F29" s="1"/>
      <c r="G29" s="1"/>
      <c r="H29" s="1"/>
      <c r="I29" s="1"/>
      <c r="J29" s="1" t="str">
        <f t="shared" si="9"/>
        <v> </v>
      </c>
      <c r="K29" s="11"/>
      <c r="L29" s="12"/>
      <c r="M29" s="9"/>
      <c r="N29" s="35"/>
      <c r="O29" s="50">
        <f t="shared" si="1"/>
        <v>8.817</v>
      </c>
      <c r="P29" s="36"/>
      <c r="Q29" s="36"/>
      <c r="R29" s="36"/>
      <c r="S29" s="41"/>
      <c r="T29" s="36"/>
      <c r="U29" s="44" t="str">
        <f t="shared" si="7"/>
        <v> </v>
      </c>
    </row>
    <row r="30" spans="1:21" ht="18" customHeight="1" thickBot="1">
      <c r="A30" s="34" t="s">
        <v>23</v>
      </c>
      <c r="B30" s="17"/>
      <c r="C30" s="26"/>
      <c r="D30" s="15"/>
      <c r="E30" s="47">
        <f>8.817*3.28</f>
        <v>28.91976</v>
      </c>
      <c r="F30" s="16"/>
      <c r="G30" s="16"/>
      <c r="H30" s="16"/>
      <c r="I30" s="16"/>
      <c r="J30" s="16" t="str">
        <f t="shared" si="9"/>
        <v> </v>
      </c>
      <c r="K30" s="17"/>
      <c r="L30" s="12"/>
      <c r="M30" s="9"/>
      <c r="N30" s="37"/>
      <c r="O30" s="38">
        <f t="shared" si="1"/>
        <v>8.817</v>
      </c>
      <c r="P30" s="38"/>
      <c r="Q30" s="38"/>
      <c r="R30" s="38"/>
      <c r="S30" s="42"/>
      <c r="T30" s="38"/>
      <c r="U30" s="39" t="str">
        <f t="shared" si="7"/>
        <v> </v>
      </c>
    </row>
    <row r="31" spans="1:20" ht="15">
      <c r="A31" s="1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5">
      <c r="A32" s="4"/>
      <c r="T32" s="13"/>
    </row>
    <row r="33" spans="1:20" ht="15">
      <c r="A33" s="4"/>
      <c r="T33" s="13"/>
    </row>
    <row r="34" spans="1:20" ht="15">
      <c r="A34" s="4"/>
      <c r="T34" s="13"/>
    </row>
    <row r="35" ht="15">
      <c r="A35" s="4"/>
    </row>
  </sheetData>
  <printOptions/>
  <pageMargins left="0.75" right="0.75" top="0.5" bottom="1" header="0.5" footer="0.5"/>
  <pageSetup fitToHeight="1" fitToWidth="1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chandra</cp:lastModifiedBy>
  <cp:lastPrinted>2006-03-23T19:18:08Z</cp:lastPrinted>
  <dcterms:created xsi:type="dcterms:W3CDTF">2006-03-21T15:36:31Z</dcterms:created>
  <dcterms:modified xsi:type="dcterms:W3CDTF">2006-03-23T19:23:02Z</dcterms:modified>
  <cp:category/>
  <cp:version/>
  <cp:contentType/>
  <cp:contentStatus/>
</cp:coreProperties>
</file>