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12720" activeTab="4"/>
  </bookViews>
  <sheets>
    <sheet name="Rohacell 110IG Data" sheetId="4" r:id="rId1"/>
    <sheet name="G10 Data" sheetId="1" r:id="rId2"/>
    <sheet name="Rohacell_G10 glueline" sheetId="2" r:id="rId3"/>
    <sheet name="PCB data" sheetId="3" r:id="rId4"/>
    <sheet name="Component tolerance stackup" sheetId="5" r:id="rId5"/>
  </sheets>
  <definedNames>
    <definedName name="_xlnm.Print_Area" localSheetId="4">'Component tolerance stackup'!$A$3:$S$40</definedName>
    <definedName name="_xlnm.Print_Area" localSheetId="1">'G10 Data'!$K$4:$P$32</definedName>
  </definedNames>
  <calcPr calcId="125725"/>
</workbook>
</file>

<file path=xl/calcChain.xml><?xml version="1.0" encoding="utf-8"?>
<calcChain xmlns="http://schemas.openxmlformats.org/spreadsheetml/2006/main">
  <c r="E39" i="5"/>
  <c r="C39"/>
  <c r="C38"/>
  <c r="C37"/>
  <c r="C36"/>
  <c r="C31"/>
  <c r="C30"/>
  <c r="C29"/>
  <c r="C28"/>
  <c r="C20"/>
  <c r="C18"/>
  <c r="C21" s="1"/>
  <c r="E21" s="1"/>
  <c r="C19"/>
  <c r="C8"/>
  <c r="C7"/>
  <c r="K26" i="4"/>
  <c r="G26"/>
  <c r="C26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6" i="5"/>
  <c r="C10" s="1"/>
  <c r="F9" i="3"/>
  <c r="F8"/>
  <c r="C34"/>
  <c r="C33"/>
  <c r="C32"/>
  <c r="C31"/>
  <c r="B6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5"/>
  <c r="B4"/>
  <c r="H21" i="1"/>
  <c r="B28" i="2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E13" s="1"/>
  <c r="B25"/>
  <c r="F12" s="1"/>
  <c r="F13" s="1"/>
  <c r="B26"/>
  <c r="B27"/>
  <c r="B47" i="1"/>
  <c r="B46"/>
  <c r="B45"/>
  <c r="D46" s="1"/>
  <c r="A26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B21"/>
  <c r="B20"/>
  <c r="B19"/>
  <c r="B18"/>
  <c r="D19" s="1"/>
  <c r="D12"/>
  <c r="D13" s="1"/>
  <c r="G8"/>
  <c r="G9" s="1"/>
  <c r="A6"/>
  <c r="A7" s="1"/>
  <c r="A8" s="1"/>
  <c r="A9" s="1"/>
  <c r="A10" s="1"/>
  <c r="A11" s="1"/>
  <c r="A12" s="1"/>
  <c r="A13" s="1"/>
  <c r="A14" s="1"/>
  <c r="A15" s="1"/>
  <c r="A16" s="1"/>
  <c r="A17" s="1"/>
  <c r="A5"/>
  <c r="J27" i="4"/>
  <c r="J26"/>
  <c r="J25"/>
  <c r="I6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F27"/>
  <c r="F26"/>
  <c r="F25"/>
  <c r="E7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6"/>
  <c r="Q9"/>
  <c r="Q10" s="1"/>
  <c r="M27"/>
  <c r="B27"/>
  <c r="B26"/>
  <c r="B28" s="1"/>
  <c r="B2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N10" s="1"/>
  <c r="C25" l="1"/>
  <c r="O9" s="1"/>
  <c r="O10" s="1"/>
  <c r="B48" i="1"/>
  <c r="C13"/>
  <c r="C9"/>
  <c r="D8"/>
  <c r="D9" s="1"/>
  <c r="G25" i="4"/>
  <c r="O12" s="1"/>
  <c r="O13" s="1"/>
  <c r="J28"/>
  <c r="K25"/>
  <c r="Q12" s="1"/>
  <c r="Q13" s="1"/>
  <c r="F28"/>
</calcChain>
</file>

<file path=xl/sharedStrings.xml><?xml version="1.0" encoding="utf-8"?>
<sst xmlns="http://schemas.openxmlformats.org/spreadsheetml/2006/main" count="104" uniqueCount="61">
  <si>
    <t>Location</t>
  </si>
  <si>
    <t>average</t>
  </si>
  <si>
    <t>max</t>
  </si>
  <si>
    <t>min</t>
  </si>
  <si>
    <t>calculated glue thickness (in)</t>
  </si>
  <si>
    <t>delta</t>
  </si>
  <si>
    <t>Measured thickness (in)</t>
  </si>
  <si>
    <t>&lt;&lt;  = final thickness-origional: assumes G10 exact thickness.</t>
  </si>
  <si>
    <t>110IG sheet spec'd as 3.4mm.</t>
  </si>
  <si>
    <t>&lt;&lt;&lt;&lt;&lt;this is the specification</t>
  </si>
  <si>
    <t>Specified value</t>
  </si>
  <si>
    <t>av- specified</t>
  </si>
  <si>
    <t xml:space="preserve">thickness including G10 skin (in) -not glued </t>
  </si>
  <si>
    <t>subtract G10 thickness (in) this is the Rohacell thickness</t>
  </si>
  <si>
    <t>Scion Industries sheet#1</t>
  </si>
  <si>
    <t>G10  thickness ring#1</t>
  </si>
  <si>
    <t>G10  thickness ring#2</t>
  </si>
  <si>
    <t>Scion Industries sheet#2</t>
  </si>
  <si>
    <t>one G10 skin bonded to 110IG.</t>
  </si>
  <si>
    <t xml:space="preserve">Vacuum bagged glue line variation: </t>
  </si>
  <si>
    <t>guaranteed tolerance +/-:</t>
  </si>
  <si>
    <t>Scion Industries sheet#3</t>
  </si>
  <si>
    <t>tolerance +/-</t>
  </si>
  <si>
    <t>max-min</t>
  </si>
  <si>
    <t>observed tolerance to spec:</t>
  </si>
  <si>
    <t>LVTB #1</t>
  </si>
  <si>
    <t>LVTB #2</t>
  </si>
  <si>
    <t>LVTB #3</t>
  </si>
  <si>
    <t>HVTB#1</t>
  </si>
  <si>
    <t>HVTB#2</t>
  </si>
  <si>
    <t>HVTB#3</t>
  </si>
  <si>
    <t>AVERAGE</t>
  </si>
  <si>
    <t>MAX</t>
  </si>
  <si>
    <t>MIN</t>
  </si>
  <si>
    <t>MAX-MIN</t>
  </si>
  <si>
    <t>Vendor specified tolerance:   .032+/- .002"</t>
  </si>
  <si>
    <t>Vendor boards are essentially within this range.</t>
  </si>
  <si>
    <t xml:space="preserve">Wireframe local thickness if we hand pick rohacell and vacuum bag </t>
  </si>
  <si>
    <t>2 x glueline variation:</t>
  </si>
  <si>
    <t>110IG variation</t>
  </si>
  <si>
    <t>&lt;&lt;&lt;&lt;this is from Scion Industries- Evonik sample not received.</t>
  </si>
  <si>
    <t>G10 variation</t>
  </si>
  <si>
    <t>circuit board variation</t>
  </si>
  <si>
    <t>total:</t>
  </si>
  <si>
    <t>plus/minus (in)</t>
  </si>
  <si>
    <t>total required</t>
  </si>
  <si>
    <t>thickness (in)</t>
  </si>
  <si>
    <t>g10</t>
  </si>
  <si>
    <t>two gluelines</t>
  </si>
  <si>
    <t>circuit board</t>
  </si>
  <si>
    <t>&lt;&lt;&lt;actual measured average, not .032 specified</t>
  </si>
  <si>
    <t>110IG</t>
  </si>
  <si>
    <t>equals</t>
  </si>
  <si>
    <t>Cathode local thickness if we hand pick Rohacell and vacuum bag</t>
  </si>
  <si>
    <t>2x G10 variation</t>
  </si>
  <si>
    <t>wireboard 110IG specification if we assume Evoniks average is correct:</t>
  </si>
  <si>
    <t>Cathode 110IG specification if we assume Evoniks average is correct:</t>
  </si>
  <si>
    <t>model total</t>
  </si>
  <si>
    <t>2x G10</t>
  </si>
  <si>
    <t>2x glueline</t>
  </si>
  <si>
    <t>mm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</si>
</sst>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00"/>
    <numFmt numFmtId="166" formatCode="0.000"/>
  </numFmts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2" tint="-0.89996032593768116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2" borderId="0" xfId="0" applyFill="1"/>
    <xf numFmtId="0" fontId="0" fillId="0" borderId="4" xfId="0" applyBorder="1"/>
    <xf numFmtId="0" fontId="0" fillId="0" borderId="6" xfId="0" applyBorder="1"/>
    <xf numFmtId="164" fontId="0" fillId="0" borderId="0" xfId="0" applyNumberFormat="1"/>
    <xf numFmtId="0" fontId="0" fillId="0" borderId="10" xfId="0" applyBorder="1"/>
    <xf numFmtId="0" fontId="0" fillId="0" borderId="11" xfId="0" applyBorder="1"/>
    <xf numFmtId="0" fontId="0" fillId="3" borderId="1" xfId="0" applyFill="1" applyBorder="1"/>
    <xf numFmtId="0" fontId="0" fillId="3" borderId="3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7" xfId="0" applyFill="1" applyBorder="1"/>
    <xf numFmtId="0" fontId="0" fillId="3" borderId="9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164" fontId="0" fillId="4" borderId="2" xfId="0" applyNumberFormat="1" applyFill="1" applyBorder="1"/>
    <xf numFmtId="0" fontId="0" fillId="5" borderId="5" xfId="0" applyFill="1" applyBorder="1"/>
    <xf numFmtId="0" fontId="0" fillId="5" borderId="12" xfId="0" applyFill="1" applyBorder="1"/>
    <xf numFmtId="0" fontId="1" fillId="0" borderId="0" xfId="0" applyFont="1" applyFill="1" applyBorder="1"/>
    <xf numFmtId="165" fontId="0" fillId="4" borderId="6" xfId="0" applyNumberFormat="1" applyFill="1" applyBorder="1"/>
    <xf numFmtId="0" fontId="0" fillId="6" borderId="0" xfId="0" applyFill="1"/>
    <xf numFmtId="0" fontId="0" fillId="4" borderId="0" xfId="0" applyFill="1"/>
    <xf numFmtId="0" fontId="0" fillId="0" borderId="3" xfId="0" applyFill="1" applyBorder="1"/>
    <xf numFmtId="0" fontId="0" fillId="0" borderId="13" xfId="0" applyFill="1" applyBorder="1"/>
    <xf numFmtId="165" fontId="0" fillId="0" borderId="0" xfId="0" applyNumberFormat="1"/>
    <xf numFmtId="0" fontId="0" fillId="0" borderId="6" xfId="0" applyFill="1" applyBorder="1"/>
    <xf numFmtId="165" fontId="0" fillId="2" borderId="0" xfId="0" applyNumberFormat="1" applyFill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164" fontId="1" fillId="6" borderId="0" xfId="0" applyNumberFormat="1" applyFont="1" applyFill="1"/>
    <xf numFmtId="0" fontId="1" fillId="6" borderId="0" xfId="0" applyFont="1" applyFill="1"/>
    <xf numFmtId="0" fontId="2" fillId="3" borderId="7" xfId="0" applyFont="1" applyFill="1" applyBorder="1" applyAlignment="1">
      <alignment wrapText="1"/>
    </xf>
    <xf numFmtId="164" fontId="2" fillId="3" borderId="8" xfId="0" applyNumberFormat="1" applyFont="1" applyFill="1" applyBorder="1"/>
    <xf numFmtId="0" fontId="0" fillId="3" borderId="0" xfId="0" applyFill="1"/>
    <xf numFmtId="165" fontId="0" fillId="3" borderId="0" xfId="0" applyNumberFormat="1" applyFill="1"/>
    <xf numFmtId="1" fontId="0" fillId="0" borderId="0" xfId="0" applyNumberFormat="1"/>
    <xf numFmtId="0" fontId="0" fillId="0" borderId="15" xfId="0" applyBorder="1"/>
    <xf numFmtId="0" fontId="0" fillId="0" borderId="16" xfId="0" applyBorder="1"/>
    <xf numFmtId="166" fontId="0" fillId="0" borderId="0" xfId="0" applyNumberFormat="1"/>
    <xf numFmtId="166" fontId="0" fillId="4" borderId="0" xfId="0" applyNumberFormat="1" applyFill="1"/>
    <xf numFmtId="0" fontId="1" fillId="6" borderId="14" xfId="0" applyFont="1" applyFill="1" applyBorder="1"/>
    <xf numFmtId="166" fontId="1" fillId="6" borderId="16" xfId="0" applyNumberFormat="1" applyFont="1" applyFill="1" applyBorder="1"/>
    <xf numFmtId="0" fontId="0" fillId="7" borderId="0" xfId="0" applyFill="1"/>
    <xf numFmtId="2" fontId="1" fillId="0" borderId="15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BB7D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110IG thickness</a:t>
            </a:r>
          </a:p>
        </c:rich>
      </c:tx>
    </c:title>
    <c:plotArea>
      <c:layout>
        <c:manualLayout>
          <c:layoutTarget val="inner"/>
          <c:xMode val="edge"/>
          <c:yMode val="edge"/>
          <c:x val="0.15936279258468108"/>
          <c:y val="0.21844601726281723"/>
          <c:w val="0.56664288758776971"/>
          <c:h val="0.64240563454748234"/>
        </c:manualLayout>
      </c:layout>
      <c:scatterChart>
        <c:scatterStyle val="lineMarker"/>
        <c:ser>
          <c:idx val="0"/>
          <c:order val="0"/>
          <c:tx>
            <c:v>sheet1</c:v>
          </c:tx>
          <c:spPr>
            <a:ln>
              <a:noFill/>
            </a:ln>
          </c:spPr>
          <c:xVal>
            <c:numRef>
              <c:f>'Rohacell 110IG Data'!$A$5:$A$24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'Rohacell 110IG Data'!$C$5:$C$24</c:f>
              <c:numCache>
                <c:formatCode>General</c:formatCode>
                <c:ptCount val="20"/>
                <c:pt idx="0">
                  <c:v>0.13750000000000001</c:v>
                </c:pt>
                <c:pt idx="1">
                  <c:v>0.13700000000000001</c:v>
                </c:pt>
                <c:pt idx="2">
                  <c:v>0.13700000000000001</c:v>
                </c:pt>
                <c:pt idx="3">
                  <c:v>0.13300000000000001</c:v>
                </c:pt>
                <c:pt idx="4">
                  <c:v>0.13600000000000001</c:v>
                </c:pt>
                <c:pt idx="5">
                  <c:v>0.13600000000000001</c:v>
                </c:pt>
                <c:pt idx="6">
                  <c:v>0.13700000000000001</c:v>
                </c:pt>
                <c:pt idx="7">
                  <c:v>0.13650000000000001</c:v>
                </c:pt>
                <c:pt idx="8">
                  <c:v>0.13700000000000001</c:v>
                </c:pt>
                <c:pt idx="9">
                  <c:v>0.13700000000000001</c:v>
                </c:pt>
                <c:pt idx="10">
                  <c:v>0.13650000000000001</c:v>
                </c:pt>
                <c:pt idx="11">
                  <c:v>0.13700000000000001</c:v>
                </c:pt>
                <c:pt idx="12">
                  <c:v>0.13700000000000001</c:v>
                </c:pt>
                <c:pt idx="13">
                  <c:v>0.13650000000000001</c:v>
                </c:pt>
                <c:pt idx="14">
                  <c:v>0.13700000000000001</c:v>
                </c:pt>
                <c:pt idx="15">
                  <c:v>0.13700000000000001</c:v>
                </c:pt>
                <c:pt idx="16">
                  <c:v>0.13650000000000001</c:v>
                </c:pt>
                <c:pt idx="17">
                  <c:v>0.13750000000000001</c:v>
                </c:pt>
                <c:pt idx="18">
                  <c:v>0.13800000000000001</c:v>
                </c:pt>
                <c:pt idx="19">
                  <c:v>0.13700000000000001</c:v>
                </c:pt>
              </c:numCache>
            </c:numRef>
          </c:yVal>
        </c:ser>
        <c:ser>
          <c:idx val="1"/>
          <c:order val="1"/>
          <c:tx>
            <c:v>average1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'Rohacell 110IG Data'!$N$9:$N$10</c:f>
              <c:numCache>
                <c:formatCode>General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xVal>
          <c:yVal>
            <c:numRef>
              <c:f>'Rohacell 110IG Data'!$O$9:$O$10</c:f>
              <c:numCache>
                <c:formatCode>0.0000</c:formatCode>
                <c:ptCount val="2"/>
                <c:pt idx="0">
                  <c:v>0.13669999999999999</c:v>
                </c:pt>
                <c:pt idx="1">
                  <c:v>0.13669999999999999</c:v>
                </c:pt>
              </c:numCache>
            </c:numRef>
          </c:yVal>
        </c:ser>
        <c:ser>
          <c:idx val="3"/>
          <c:order val="2"/>
          <c:tx>
            <c:v>sheet2</c:v>
          </c:tx>
          <c:spPr>
            <a:ln>
              <a:noFill/>
            </a:ln>
          </c:spPr>
          <c:marker>
            <c:symbol val="triangle"/>
            <c:size val="5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'Rohacell 110IG Data'!$E$5:$E$24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'Rohacell 110IG Data'!$G$5:$G$24</c:f>
              <c:numCache>
                <c:formatCode>General</c:formatCode>
                <c:ptCount val="20"/>
                <c:pt idx="0">
                  <c:v>0.13999999999999999</c:v>
                </c:pt>
                <c:pt idx="1">
                  <c:v>0.13999999999999999</c:v>
                </c:pt>
                <c:pt idx="2">
                  <c:v>0.13999999999999999</c:v>
                </c:pt>
                <c:pt idx="3">
                  <c:v>0.13950000000000001</c:v>
                </c:pt>
                <c:pt idx="4">
                  <c:v>0.13950000000000001</c:v>
                </c:pt>
                <c:pt idx="5">
                  <c:v>0.14049999999999999</c:v>
                </c:pt>
                <c:pt idx="6">
                  <c:v>0.13999999999999999</c:v>
                </c:pt>
                <c:pt idx="7">
                  <c:v>0.14099999999999999</c:v>
                </c:pt>
                <c:pt idx="8">
                  <c:v>0.14099999999999999</c:v>
                </c:pt>
                <c:pt idx="9">
                  <c:v>0.14099999999999999</c:v>
                </c:pt>
                <c:pt idx="10">
                  <c:v>0.14099999999999999</c:v>
                </c:pt>
                <c:pt idx="11">
                  <c:v>0.13999999999999999</c:v>
                </c:pt>
                <c:pt idx="12">
                  <c:v>0.13999999999999999</c:v>
                </c:pt>
                <c:pt idx="13">
                  <c:v>0.13950000000000001</c:v>
                </c:pt>
                <c:pt idx="14">
                  <c:v>0.13950000000000001</c:v>
                </c:pt>
                <c:pt idx="15">
                  <c:v>0.13900000000000001</c:v>
                </c:pt>
                <c:pt idx="16">
                  <c:v>0.14099999999999999</c:v>
                </c:pt>
                <c:pt idx="17">
                  <c:v>0.14049999999999999</c:v>
                </c:pt>
                <c:pt idx="18">
                  <c:v>0.14099999999999999</c:v>
                </c:pt>
                <c:pt idx="19">
                  <c:v>0.14099999999999999</c:v>
                </c:pt>
              </c:numCache>
            </c:numRef>
          </c:yVal>
        </c:ser>
        <c:ser>
          <c:idx val="2"/>
          <c:order val="3"/>
          <c:tx>
            <c:v>Specification</c:v>
          </c:tx>
          <c:spPr>
            <a:ln w="101600"/>
          </c:spPr>
          <c:marker>
            <c:symbol val="none"/>
          </c:marker>
          <c:xVal>
            <c:numRef>
              <c:f>'Rohacell 110IG Data'!$P$9:$P$10</c:f>
              <c:numCache>
                <c:formatCode>General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xVal>
          <c:yVal>
            <c:numRef>
              <c:f>'Rohacell 110IG Data'!$Q$9:$Q$10</c:f>
              <c:numCache>
                <c:formatCode>0.0000</c:formatCode>
                <c:ptCount val="2"/>
                <c:pt idx="0">
                  <c:v>0.13385826771653545</c:v>
                </c:pt>
                <c:pt idx="1">
                  <c:v>0.13385826771653545</c:v>
                </c:pt>
              </c:numCache>
            </c:numRef>
          </c:yVal>
        </c:ser>
        <c:ser>
          <c:idx val="4"/>
          <c:order val="4"/>
          <c:tx>
            <c:v>average2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'Rohacell 110IG Data'!$N$12:$N$13</c:f>
              <c:numCache>
                <c:formatCode>General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xVal>
          <c:yVal>
            <c:numRef>
              <c:f>'Rohacell 110IG Data'!$O$12:$O$13</c:f>
              <c:numCache>
                <c:formatCode>General</c:formatCode>
                <c:ptCount val="2"/>
                <c:pt idx="0">
                  <c:v>0.14024999999999996</c:v>
                </c:pt>
                <c:pt idx="1">
                  <c:v>0.14024999999999996</c:v>
                </c:pt>
              </c:numCache>
            </c:numRef>
          </c:yVal>
        </c:ser>
        <c:ser>
          <c:idx val="5"/>
          <c:order val="5"/>
          <c:tx>
            <c:v>sheet3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1">
                  <a:lumMod val="75000"/>
                  <a:lumOff val="25000"/>
                </a:schemeClr>
              </a:solidFill>
            </c:spPr>
          </c:marker>
          <c:xVal>
            <c:numRef>
              <c:f>'Rohacell 110IG Data'!$I$5:$I$24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'Rohacell 110IG Data'!$K$5:$K$24</c:f>
              <c:numCache>
                <c:formatCode>General</c:formatCode>
                <c:ptCount val="20"/>
                <c:pt idx="0">
                  <c:v>0.13800000000000001</c:v>
                </c:pt>
                <c:pt idx="1">
                  <c:v>0.13900000000000001</c:v>
                </c:pt>
                <c:pt idx="2">
                  <c:v>0.13800000000000001</c:v>
                </c:pt>
                <c:pt idx="3">
                  <c:v>0.13900000000000001</c:v>
                </c:pt>
                <c:pt idx="4">
                  <c:v>0.13900000000000001</c:v>
                </c:pt>
                <c:pt idx="5">
                  <c:v>0.13900000000000001</c:v>
                </c:pt>
                <c:pt idx="6">
                  <c:v>0.13800000000000001</c:v>
                </c:pt>
                <c:pt idx="7">
                  <c:v>0.13999999999999999</c:v>
                </c:pt>
                <c:pt idx="8">
                  <c:v>0.13800000000000001</c:v>
                </c:pt>
                <c:pt idx="9">
                  <c:v>0.13800000000000001</c:v>
                </c:pt>
                <c:pt idx="10">
                  <c:v>0.13800000000000001</c:v>
                </c:pt>
                <c:pt idx="11">
                  <c:v>0.13800000000000001</c:v>
                </c:pt>
                <c:pt idx="12">
                  <c:v>0.13750000000000001</c:v>
                </c:pt>
                <c:pt idx="13">
                  <c:v>0.13800000000000001</c:v>
                </c:pt>
                <c:pt idx="14">
                  <c:v>0.13800000000000001</c:v>
                </c:pt>
                <c:pt idx="15">
                  <c:v>0.13750000000000001</c:v>
                </c:pt>
                <c:pt idx="16">
                  <c:v>0.13700000000000001</c:v>
                </c:pt>
                <c:pt idx="17">
                  <c:v>0.13800000000000001</c:v>
                </c:pt>
                <c:pt idx="18">
                  <c:v>0.13800000000000001</c:v>
                </c:pt>
                <c:pt idx="19">
                  <c:v>0.13600000000000001</c:v>
                </c:pt>
              </c:numCache>
            </c:numRef>
          </c:yVal>
        </c:ser>
        <c:ser>
          <c:idx val="6"/>
          <c:order val="6"/>
          <c:tx>
            <c:v>average3</c:v>
          </c:tx>
          <c:spPr>
            <a:ln w="285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xVal>
            <c:numRef>
              <c:f>'Rohacell 110IG Data'!$P$12:$P$13</c:f>
              <c:numCache>
                <c:formatCode>General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xVal>
          <c:yVal>
            <c:numRef>
              <c:f>'Rohacell 110IG Data'!$Q$12:$Q$13</c:f>
              <c:numCache>
                <c:formatCode>General</c:formatCode>
                <c:ptCount val="2"/>
                <c:pt idx="0">
                  <c:v>0.1381</c:v>
                </c:pt>
                <c:pt idx="1">
                  <c:v>0.1381</c:v>
                </c:pt>
              </c:numCache>
            </c:numRef>
          </c:yVal>
        </c:ser>
        <c:axId val="96753152"/>
        <c:axId val="96754688"/>
      </c:scatterChart>
      <c:valAx>
        <c:axId val="96753152"/>
        <c:scaling>
          <c:orientation val="minMax"/>
          <c:max val="20"/>
        </c:scaling>
        <c:axPos val="b"/>
        <c:numFmt formatCode="General" sourceLinked="1"/>
        <c:tickLblPos val="nextTo"/>
        <c:crossAx val="96754688"/>
        <c:crosses val="autoZero"/>
        <c:crossBetween val="midCat"/>
      </c:valAx>
      <c:valAx>
        <c:axId val="967546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inches</a:t>
                </a:r>
              </a:p>
            </c:rich>
          </c:tx>
        </c:title>
        <c:numFmt formatCode="General" sourceLinked="1"/>
        <c:tickLblPos val="nextTo"/>
        <c:crossAx val="9675315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G10 Thickness</a:t>
            </a:r>
          </a:p>
          <a:p>
            <a:pPr>
              <a:defRPr/>
            </a:pP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0.19547678481732086"/>
          <c:y val="0.1810301837270348"/>
          <c:w val="0.55353156668191927"/>
          <c:h val="0.63618802857976164"/>
        </c:manualLayout>
      </c:layout>
      <c:scatterChart>
        <c:scatterStyle val="lineMarker"/>
        <c:ser>
          <c:idx val="0"/>
          <c:order val="0"/>
          <c:tx>
            <c:v>thickness1</c:v>
          </c:tx>
          <c:spPr>
            <a:ln w="28575">
              <a:noFill/>
            </a:ln>
          </c:spPr>
          <c:xVal>
            <c:numRef>
              <c:f>'G10 Data'!$A$4:$A$17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'G10 Data'!$B$4:$B$17</c:f>
              <c:numCache>
                <c:formatCode>General</c:formatCode>
                <c:ptCount val="14"/>
                <c:pt idx="0">
                  <c:v>3.15E-2</c:v>
                </c:pt>
                <c:pt idx="1">
                  <c:v>3.2000000000000001E-2</c:v>
                </c:pt>
                <c:pt idx="2">
                  <c:v>3.2000000000000001E-2</c:v>
                </c:pt>
                <c:pt idx="3">
                  <c:v>3.2500000000000001E-2</c:v>
                </c:pt>
                <c:pt idx="4">
                  <c:v>3.2500000000000001E-2</c:v>
                </c:pt>
                <c:pt idx="5">
                  <c:v>3.15E-2</c:v>
                </c:pt>
                <c:pt idx="6">
                  <c:v>3.15E-2</c:v>
                </c:pt>
                <c:pt idx="7">
                  <c:v>3.15E-2</c:v>
                </c:pt>
                <c:pt idx="8">
                  <c:v>3.15E-2</c:v>
                </c:pt>
                <c:pt idx="9">
                  <c:v>3.2500000000000001E-2</c:v>
                </c:pt>
                <c:pt idx="10">
                  <c:v>3.15E-2</c:v>
                </c:pt>
                <c:pt idx="11">
                  <c:v>3.15E-2</c:v>
                </c:pt>
                <c:pt idx="12">
                  <c:v>3.15E-2</c:v>
                </c:pt>
                <c:pt idx="13">
                  <c:v>3.2500000000000001E-2</c:v>
                </c:pt>
              </c:numCache>
            </c:numRef>
          </c:yVal>
        </c:ser>
        <c:ser>
          <c:idx val="1"/>
          <c:order val="1"/>
          <c:tx>
            <c:v>average1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'G10 Data'!$C$8:$C$9</c:f>
              <c:numCache>
                <c:formatCode>General</c:formatCode>
                <c:ptCount val="2"/>
                <c:pt idx="0">
                  <c:v>1</c:v>
                </c:pt>
                <c:pt idx="1">
                  <c:v>14</c:v>
                </c:pt>
              </c:numCache>
            </c:numRef>
          </c:xVal>
          <c:yVal>
            <c:numRef>
              <c:f>'G10 Data'!$D$8:$D$9</c:f>
              <c:numCache>
                <c:formatCode>General</c:formatCode>
                <c:ptCount val="2"/>
                <c:pt idx="0">
                  <c:v>3.1857142857142848E-2</c:v>
                </c:pt>
                <c:pt idx="1">
                  <c:v>3.1857142857142848E-2</c:v>
                </c:pt>
              </c:numCache>
            </c:numRef>
          </c:yVal>
        </c:ser>
        <c:ser>
          <c:idx val="3"/>
          <c:order val="2"/>
          <c:tx>
            <c:v>thickness2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accent6">
                  <a:lumMod val="75000"/>
                </a:schemeClr>
              </a:solidFill>
            </c:spPr>
          </c:marker>
          <c:xVal>
            <c:numRef>
              <c:f>'G10 Data'!$A$25:$A$44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'G10 Data'!$B$25:$B$44</c:f>
              <c:numCache>
                <c:formatCode>General</c:formatCode>
                <c:ptCount val="20"/>
                <c:pt idx="0">
                  <c:v>3.5000000000000003E-2</c:v>
                </c:pt>
                <c:pt idx="1">
                  <c:v>3.4000000000000002E-2</c:v>
                </c:pt>
                <c:pt idx="2">
                  <c:v>3.4000000000000002E-2</c:v>
                </c:pt>
                <c:pt idx="3">
                  <c:v>3.4000000000000002E-2</c:v>
                </c:pt>
                <c:pt idx="4">
                  <c:v>3.3000000000000002E-2</c:v>
                </c:pt>
                <c:pt idx="5">
                  <c:v>3.3500000000000002E-2</c:v>
                </c:pt>
                <c:pt idx="6">
                  <c:v>3.3000000000000002E-2</c:v>
                </c:pt>
                <c:pt idx="7">
                  <c:v>3.3000000000000002E-2</c:v>
                </c:pt>
                <c:pt idx="8">
                  <c:v>3.3500000000000002E-2</c:v>
                </c:pt>
                <c:pt idx="9">
                  <c:v>3.3000000000000002E-2</c:v>
                </c:pt>
                <c:pt idx="10">
                  <c:v>3.3000000000000002E-2</c:v>
                </c:pt>
                <c:pt idx="11">
                  <c:v>3.3000000000000002E-2</c:v>
                </c:pt>
                <c:pt idx="12">
                  <c:v>3.2500000000000001E-2</c:v>
                </c:pt>
                <c:pt idx="13">
                  <c:v>3.3000000000000002E-2</c:v>
                </c:pt>
                <c:pt idx="14">
                  <c:v>3.3000000000000002E-2</c:v>
                </c:pt>
                <c:pt idx="15">
                  <c:v>3.3000000000000002E-2</c:v>
                </c:pt>
                <c:pt idx="16">
                  <c:v>3.4000000000000002E-2</c:v>
                </c:pt>
                <c:pt idx="17">
                  <c:v>3.3500000000000002E-2</c:v>
                </c:pt>
                <c:pt idx="18">
                  <c:v>3.2500000000000001E-2</c:v>
                </c:pt>
                <c:pt idx="19">
                  <c:v>3.3000000000000002E-2</c:v>
                </c:pt>
              </c:numCache>
            </c:numRef>
          </c:yVal>
        </c:ser>
        <c:ser>
          <c:idx val="2"/>
          <c:order val="3"/>
          <c:tx>
            <c:v>Specified</c:v>
          </c:tx>
          <c:spPr>
            <a:ln w="28575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'G10 Data'!$C$12:$C$13</c:f>
              <c:numCache>
                <c:formatCode>General</c:formatCode>
                <c:ptCount val="2"/>
                <c:pt idx="0">
                  <c:v>1</c:v>
                </c:pt>
                <c:pt idx="1">
                  <c:v>14</c:v>
                </c:pt>
              </c:numCache>
            </c:numRef>
          </c:xVal>
          <c:yVal>
            <c:numRef>
              <c:f>'G10 Data'!$D$12:$D$13</c:f>
              <c:numCache>
                <c:formatCode>General</c:formatCode>
                <c:ptCount val="2"/>
                <c:pt idx="0">
                  <c:v>3.2000000000000001E-2</c:v>
                </c:pt>
                <c:pt idx="1">
                  <c:v>3.2000000000000001E-2</c:v>
                </c:pt>
              </c:numCache>
            </c:numRef>
          </c:yVal>
        </c:ser>
        <c:ser>
          <c:idx val="4"/>
          <c:order val="4"/>
          <c:tx>
            <c:v>average2</c:v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'G10 Data'!$F$8:$F$9</c:f>
              <c:numCache>
                <c:formatCode>General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xVal>
          <c:yVal>
            <c:numRef>
              <c:f>'G10 Data'!$G$8:$G$9</c:f>
              <c:numCache>
                <c:formatCode>0.00000</c:formatCode>
                <c:ptCount val="2"/>
                <c:pt idx="0">
                  <c:v>3.3325000000000007E-2</c:v>
                </c:pt>
                <c:pt idx="1">
                  <c:v>3.3325000000000007E-2</c:v>
                </c:pt>
              </c:numCache>
            </c:numRef>
          </c:yVal>
        </c:ser>
        <c:axId val="96909952"/>
        <c:axId val="96993664"/>
      </c:scatterChart>
      <c:valAx>
        <c:axId val="96909952"/>
        <c:scaling>
          <c:orientation val="minMax"/>
          <c:max val="20"/>
        </c:scaling>
        <c:axPos val="b"/>
        <c:numFmt formatCode="General" sourceLinked="1"/>
        <c:tickLblPos val="nextTo"/>
        <c:crossAx val="96993664"/>
        <c:crosses val="autoZero"/>
        <c:crossBetween val="midCat"/>
      </c:valAx>
      <c:valAx>
        <c:axId val="969936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inches</a:t>
                </a:r>
              </a:p>
            </c:rich>
          </c:tx>
        </c:title>
        <c:numFmt formatCode="General" sourceLinked="1"/>
        <c:tickLblPos val="nextTo"/>
        <c:crossAx val="969099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7033245324892163"/>
          <c:y val="0.41015669108430791"/>
          <c:w val="0.21020283152854724"/>
          <c:h val="0.43364317061997798"/>
        </c:manualLayout>
      </c:layout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Vacuum bagged glue line thickness</a:t>
            </a:r>
          </a:p>
        </c:rich>
      </c:tx>
      <c:layout>
        <c:manualLayout>
          <c:xMode val="edge"/>
          <c:yMode val="edge"/>
          <c:x val="0.16920380017386991"/>
          <c:y val="0"/>
        </c:manualLayout>
      </c:layout>
    </c:title>
    <c:plotArea>
      <c:layout>
        <c:manualLayout>
          <c:layoutTarget val="inner"/>
          <c:xMode val="edge"/>
          <c:yMode val="edge"/>
          <c:x val="0.20987520364877987"/>
          <c:y val="0.12436353588604698"/>
          <c:w val="0.56369339872461655"/>
          <c:h val="0.76323959505061867"/>
        </c:manualLayout>
      </c:layout>
      <c:scatterChart>
        <c:scatterStyle val="lineMarker"/>
        <c:ser>
          <c:idx val="0"/>
          <c:order val="0"/>
          <c:tx>
            <c:v>glue line</c:v>
          </c:tx>
          <c:spPr>
            <a:ln w="28575">
              <a:noFill/>
            </a:ln>
          </c:spPr>
          <c:xVal>
            <c:numRef>
              <c:f>'Rohacell_G10 glueline'!$A$5:$A$24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'Rohacell_G10 glueline'!$B$5:$B$24</c:f>
              <c:numCache>
                <c:formatCode>General</c:formatCode>
                <c:ptCount val="20"/>
                <c:pt idx="0">
                  <c:v>2.5000000000000001E-3</c:v>
                </c:pt>
                <c:pt idx="1">
                  <c:v>1E-3</c:v>
                </c:pt>
                <c:pt idx="2">
                  <c:v>1E-3</c:v>
                </c:pt>
                <c:pt idx="3">
                  <c:v>1.5E-3</c:v>
                </c:pt>
                <c:pt idx="4">
                  <c:v>0</c:v>
                </c:pt>
                <c:pt idx="5">
                  <c:v>0</c:v>
                </c:pt>
                <c:pt idx="6">
                  <c:v>5.0000000000000001E-4</c:v>
                </c:pt>
                <c:pt idx="7">
                  <c:v>1E-3</c:v>
                </c:pt>
                <c:pt idx="8">
                  <c:v>3.0000000000000001E-3</c:v>
                </c:pt>
                <c:pt idx="9">
                  <c:v>2.5000000000000001E-3</c:v>
                </c:pt>
                <c:pt idx="10">
                  <c:v>2.5000000000000001E-3</c:v>
                </c:pt>
                <c:pt idx="11">
                  <c:v>2.5000000000000001E-3</c:v>
                </c:pt>
                <c:pt idx="12">
                  <c:v>5.0000000000000001E-4</c:v>
                </c:pt>
                <c:pt idx="13">
                  <c:v>1.5E-3</c:v>
                </c:pt>
                <c:pt idx="14">
                  <c:v>1E-3</c:v>
                </c:pt>
                <c:pt idx="15">
                  <c:v>6.9999999999999999E-4</c:v>
                </c:pt>
                <c:pt idx="16">
                  <c:v>1.2999999999999999E-3</c:v>
                </c:pt>
                <c:pt idx="17">
                  <c:v>1E-3</c:v>
                </c:pt>
                <c:pt idx="18">
                  <c:v>1E-3</c:v>
                </c:pt>
                <c:pt idx="19">
                  <c:v>1.5E-3</c:v>
                </c:pt>
              </c:numCache>
            </c:numRef>
          </c:yVal>
        </c:ser>
        <c:ser>
          <c:idx val="1"/>
          <c:order val="1"/>
          <c:tx>
            <c:v>average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'Rohacell_G10 glueline'!$E$12:$E$13</c:f>
              <c:numCache>
                <c:formatCode>General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xVal>
          <c:yVal>
            <c:numRef>
              <c:f>'Rohacell_G10 glueline'!$F$12:$F$13</c:f>
              <c:numCache>
                <c:formatCode>0.0000</c:formatCode>
                <c:ptCount val="2"/>
                <c:pt idx="0">
                  <c:v>1.3250000000000002E-3</c:v>
                </c:pt>
                <c:pt idx="1">
                  <c:v>1.3250000000000002E-3</c:v>
                </c:pt>
              </c:numCache>
            </c:numRef>
          </c:yVal>
        </c:ser>
        <c:axId val="97146368"/>
        <c:axId val="97147904"/>
      </c:scatterChart>
      <c:valAx>
        <c:axId val="97146368"/>
        <c:scaling>
          <c:orientation val="minMax"/>
          <c:max val="20"/>
        </c:scaling>
        <c:axPos val="b"/>
        <c:numFmt formatCode="General" sourceLinked="1"/>
        <c:tickLblPos val="nextTo"/>
        <c:crossAx val="97147904"/>
        <c:crosses val="autoZero"/>
        <c:crossBetween val="midCat"/>
      </c:valAx>
      <c:valAx>
        <c:axId val="97147904"/>
        <c:scaling>
          <c:orientation val="minMax"/>
          <c:max val="4.0000000000000079E-3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inches</a:t>
                </a:r>
              </a:p>
            </c:rich>
          </c:tx>
          <c:layout>
            <c:manualLayout>
              <c:xMode val="edge"/>
              <c:yMode val="edge"/>
              <c:x val="6.0938034919548441E-3"/>
              <c:y val="0.34930920093321682"/>
            </c:manualLayout>
          </c:layout>
        </c:title>
        <c:numFmt formatCode="General" sourceLinked="1"/>
        <c:tickLblPos val="nextTo"/>
        <c:crossAx val="97146368"/>
        <c:crosses val="autoZero"/>
        <c:crossBetween val="midCat"/>
      </c:valAx>
      <c:spPr>
        <a:noFill/>
      </c:spPr>
    </c:plotArea>
    <c:legend>
      <c:legendPos val="r"/>
      <c:layout>
        <c:manualLayout>
          <c:xMode val="edge"/>
          <c:yMode val="edge"/>
          <c:x val="0.77556707103740252"/>
          <c:y val="0.35299337456529334"/>
          <c:w val="0.22099650377560306"/>
          <c:h val="0.13977135372858718"/>
        </c:manualLayout>
      </c:layout>
    </c:legend>
    <c:plotVisOnly val="1"/>
  </c:chart>
  <c:spPr>
    <a:solidFill>
      <a:schemeClr val="bg1"/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PCB thickness</a:t>
            </a:r>
          </a:p>
          <a:p>
            <a:pPr>
              <a:defRPr/>
            </a:pP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0.18116885389326345"/>
          <c:y val="0.11155550241686167"/>
          <c:w val="0.66228390201224852"/>
          <c:h val="0.7288106990964526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'PCB data'!$B$3:$B$30</c:f>
              <c:numCache>
                <c:formatCode>0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xVal>
          <c:yVal>
            <c:numRef>
              <c:f>'PCB data'!$C$3:$C$30</c:f>
              <c:numCache>
                <c:formatCode>0.00000</c:formatCode>
                <c:ptCount val="28"/>
                <c:pt idx="0">
                  <c:v>3.2199999999999999E-2</c:v>
                </c:pt>
                <c:pt idx="1">
                  <c:v>3.2899999999999999E-2</c:v>
                </c:pt>
                <c:pt idx="2">
                  <c:v>3.2500000000000001E-2</c:v>
                </c:pt>
                <c:pt idx="3">
                  <c:v>3.2500000000000001E-2</c:v>
                </c:pt>
                <c:pt idx="4">
                  <c:v>3.2250000000000001E-2</c:v>
                </c:pt>
                <c:pt idx="5">
                  <c:v>3.3550000000000003E-2</c:v>
                </c:pt>
                <c:pt idx="6">
                  <c:v>3.3099999999999997E-2</c:v>
                </c:pt>
                <c:pt idx="7">
                  <c:v>3.4099999999999998E-2</c:v>
                </c:pt>
                <c:pt idx="8">
                  <c:v>3.3149999999999999E-2</c:v>
                </c:pt>
                <c:pt idx="9">
                  <c:v>3.2849999999999997E-2</c:v>
                </c:pt>
                <c:pt idx="10">
                  <c:v>3.32E-2</c:v>
                </c:pt>
                <c:pt idx="11">
                  <c:v>3.4349999999999999E-2</c:v>
                </c:pt>
                <c:pt idx="12">
                  <c:v>3.4099999999999998E-2</c:v>
                </c:pt>
                <c:pt idx="13">
                  <c:v>3.32E-2</c:v>
                </c:pt>
                <c:pt idx="14">
                  <c:v>3.2599999999999997E-2</c:v>
                </c:pt>
                <c:pt idx="15">
                  <c:v>3.2500000000000001E-2</c:v>
                </c:pt>
                <c:pt idx="16">
                  <c:v>3.2399999999999998E-2</c:v>
                </c:pt>
                <c:pt idx="17">
                  <c:v>3.2250000000000001E-2</c:v>
                </c:pt>
                <c:pt idx="18">
                  <c:v>3.295E-2</c:v>
                </c:pt>
                <c:pt idx="19">
                  <c:v>3.2399999999999998E-2</c:v>
                </c:pt>
                <c:pt idx="20">
                  <c:v>3.3700000000000001E-2</c:v>
                </c:pt>
                <c:pt idx="21">
                  <c:v>3.2750000000000001E-2</c:v>
                </c:pt>
                <c:pt idx="22">
                  <c:v>3.1600000000000003E-2</c:v>
                </c:pt>
                <c:pt idx="23">
                  <c:v>3.27E-2</c:v>
                </c:pt>
                <c:pt idx="24">
                  <c:v>3.2300000000000002E-2</c:v>
                </c:pt>
                <c:pt idx="25">
                  <c:v>3.2050000000000002E-2</c:v>
                </c:pt>
                <c:pt idx="26">
                  <c:v>3.2899999999999999E-2</c:v>
                </c:pt>
                <c:pt idx="27">
                  <c:v>3.2899999999999999E-2</c:v>
                </c:pt>
              </c:numCache>
            </c:numRef>
          </c:yVal>
        </c:ser>
        <c:ser>
          <c:idx val="1"/>
          <c:order val="1"/>
          <c:tx>
            <c:v>average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1"/>
              <c:delete val="1"/>
            </c:dLbl>
            <c:dLblPos val="l"/>
            <c:showVal val="1"/>
          </c:dLbls>
          <c:xVal>
            <c:numRef>
              <c:f>'PCB data'!$E$8:$E$9</c:f>
              <c:numCache>
                <c:formatCode>General</c:formatCode>
                <c:ptCount val="2"/>
                <c:pt idx="0">
                  <c:v>0</c:v>
                </c:pt>
                <c:pt idx="1">
                  <c:v>30</c:v>
                </c:pt>
              </c:numCache>
            </c:numRef>
          </c:xVal>
          <c:yVal>
            <c:numRef>
              <c:f>'PCB data'!$F$8:$F$9</c:f>
              <c:numCache>
                <c:formatCode>0.00000</c:formatCode>
                <c:ptCount val="2"/>
                <c:pt idx="0">
                  <c:v>3.2855357142857144E-2</c:v>
                </c:pt>
                <c:pt idx="1">
                  <c:v>3.2855357142857144E-2</c:v>
                </c:pt>
              </c:numCache>
            </c:numRef>
          </c:yVal>
        </c:ser>
        <c:axId val="97620736"/>
        <c:axId val="97622272"/>
      </c:scatterChart>
      <c:valAx>
        <c:axId val="97620736"/>
        <c:scaling>
          <c:orientation val="minMax"/>
          <c:max val="30"/>
        </c:scaling>
        <c:axPos val="b"/>
        <c:numFmt formatCode="0" sourceLinked="1"/>
        <c:tickLblPos val="nextTo"/>
        <c:crossAx val="97622272"/>
        <c:crosses val="autoZero"/>
        <c:crossBetween val="midCat"/>
      </c:valAx>
      <c:valAx>
        <c:axId val="976222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inches</a:t>
                </a:r>
              </a:p>
            </c:rich>
          </c:tx>
        </c:title>
        <c:numFmt formatCode="0.00000" sourceLinked="1"/>
        <c:tickLblPos val="nextTo"/>
        <c:crossAx val="9762073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3</xdr:row>
      <xdr:rowOff>1</xdr:rowOff>
    </xdr:from>
    <xdr:to>
      <xdr:col>19</xdr:col>
      <xdr:colOff>95250</xdr:colOff>
      <xdr:row>25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809625</xdr:colOff>
      <xdr:row>3</xdr:row>
      <xdr:rowOff>552450</xdr:rowOff>
    </xdr:from>
    <xdr:to>
      <xdr:col>17</xdr:col>
      <xdr:colOff>142875</xdr:colOff>
      <xdr:row>3</xdr:row>
      <xdr:rowOff>1038225</xdr:rowOff>
    </xdr:to>
    <xdr:sp macro="" textlink="">
      <xdr:nvSpPr>
        <xdr:cNvPr id="5" name="TextBox 4"/>
        <xdr:cNvSpPr txBox="1"/>
      </xdr:nvSpPr>
      <xdr:spPr>
        <a:xfrm>
          <a:off x="10668000" y="1228725"/>
          <a:ext cx="1571625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everything above .139 is </a:t>
          </a:r>
        </a:p>
        <a:p>
          <a:r>
            <a:rPr lang="en-US" sz="1100"/>
            <a:t>out of spec.</a:t>
          </a:r>
        </a:p>
      </xdr:txBody>
    </xdr:sp>
    <xdr:clientData/>
  </xdr:twoCellAnchor>
  <xdr:twoCellAnchor>
    <xdr:from>
      <xdr:col>13</xdr:col>
      <xdr:colOff>857251</xdr:colOff>
      <xdr:row>3</xdr:row>
      <xdr:rowOff>1028700</xdr:rowOff>
    </xdr:from>
    <xdr:to>
      <xdr:col>14</xdr:col>
      <xdr:colOff>790576</xdr:colOff>
      <xdr:row>9</xdr:row>
      <xdr:rowOff>171450</xdr:rowOff>
    </xdr:to>
    <xdr:cxnSp macro="">
      <xdr:nvCxnSpPr>
        <xdr:cNvPr id="7" name="Straight Arrow Connector 6"/>
        <xdr:cNvCxnSpPr/>
      </xdr:nvCxnSpPr>
      <xdr:spPr>
        <a:xfrm rot="5400000">
          <a:off x="9258301" y="1943100"/>
          <a:ext cx="1628775" cy="1152525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1000124</xdr:colOff>
      <xdr:row>1</xdr:row>
      <xdr:rowOff>238125</xdr:rowOff>
    </xdr:from>
    <xdr:to>
      <xdr:col>10</xdr:col>
      <xdr:colOff>209550</xdr:colOff>
      <xdr:row>17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4</xdr:row>
      <xdr:rowOff>1</xdr:rowOff>
    </xdr:from>
    <xdr:to>
      <xdr:col>8</xdr:col>
      <xdr:colOff>57150</xdr:colOff>
      <xdr:row>21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47624</xdr:rowOff>
    </xdr:from>
    <xdr:to>
      <xdr:col>11</xdr:col>
      <xdr:colOff>419100</xdr:colOff>
      <xdr:row>25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18</xdr:row>
      <xdr:rowOff>76200</xdr:rowOff>
    </xdr:from>
    <xdr:to>
      <xdr:col>18</xdr:col>
      <xdr:colOff>190500</xdr:colOff>
      <xdr:row>38</xdr:row>
      <xdr:rowOff>9525</xdr:rowOff>
    </xdr:to>
    <xdr:pic>
      <xdr:nvPicPr>
        <xdr:cNvPr id="2" name="Picture 1" descr="45_DEGREE_ARC_LAYOUT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00775" y="3686175"/>
          <a:ext cx="5591175" cy="3971925"/>
        </a:xfrm>
        <a:prstGeom prst="rect">
          <a:avLst/>
        </a:prstGeom>
      </xdr:spPr>
    </xdr:pic>
    <xdr:clientData/>
  </xdr:twoCellAnchor>
  <xdr:twoCellAnchor>
    <xdr:from>
      <xdr:col>9</xdr:col>
      <xdr:colOff>485775</xdr:colOff>
      <xdr:row>5</xdr:row>
      <xdr:rowOff>161926</xdr:rowOff>
    </xdr:from>
    <xdr:to>
      <xdr:col>17</xdr:col>
      <xdr:colOff>57150</xdr:colOff>
      <xdr:row>12</xdr:row>
      <xdr:rowOff>9525</xdr:rowOff>
    </xdr:to>
    <xdr:sp macro="" textlink="">
      <xdr:nvSpPr>
        <xdr:cNvPr id="3" name="TextBox 2"/>
        <xdr:cNvSpPr txBox="1"/>
      </xdr:nvSpPr>
      <xdr:spPr>
        <a:xfrm>
          <a:off x="6600825" y="1162051"/>
          <a:ext cx="4448175" cy="126682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1" i="0"/>
            <a:t>We</a:t>
          </a:r>
          <a:r>
            <a:rPr lang="en-US" sz="1400" b="1" i="0" baseline="0"/>
            <a:t> do have the option of modifying the current machining plate to become a vacuum surface, and taking a final cut on the completed lamination (would require a diamond flycutter).  Final tolerance would then be within our error budget.</a:t>
          </a:r>
          <a:endParaRPr lang="en-US" sz="1400" b="1" i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workbookViewId="0">
      <selection activeCell="G26" sqref="G26"/>
    </sheetView>
  </sheetViews>
  <sheetFormatPr defaultRowHeight="15"/>
  <cols>
    <col min="2" max="2" width="12.140625" customWidth="1"/>
    <col min="3" max="3" width="13.28515625" customWidth="1"/>
    <col min="4" max="4" width="3.42578125" customWidth="1"/>
    <col min="6" max="6" width="12.5703125" customWidth="1"/>
    <col min="8" max="8" width="5.7109375" customWidth="1"/>
    <col min="11" max="11" width="10.28515625" customWidth="1"/>
    <col min="12" max="12" width="13.85546875" customWidth="1"/>
    <col min="13" max="13" width="12.5703125" customWidth="1"/>
    <col min="14" max="14" width="18.28515625" customWidth="1"/>
    <col min="15" max="15" width="15.28515625" customWidth="1"/>
  </cols>
  <sheetData>
    <row r="1" spans="1:17" ht="18.75">
      <c r="A1" s="2" t="s">
        <v>14</v>
      </c>
      <c r="E1" s="2" t="s">
        <v>17</v>
      </c>
      <c r="I1" s="2" t="s">
        <v>21</v>
      </c>
    </row>
    <row r="2" spans="1:17" ht="18.75">
      <c r="A2" s="2" t="s">
        <v>8</v>
      </c>
      <c r="E2" s="2" t="s">
        <v>8</v>
      </c>
      <c r="I2" s="2" t="s">
        <v>8</v>
      </c>
    </row>
    <row r="3" spans="1:17" ht="15.75" thickBot="1"/>
    <row r="4" spans="1:17" ht="120.75" thickTop="1">
      <c r="A4" s="9" t="s">
        <v>0</v>
      </c>
      <c r="B4" s="10" t="s">
        <v>12</v>
      </c>
      <c r="C4" s="1" t="s">
        <v>13</v>
      </c>
      <c r="E4" s="9" t="s">
        <v>0</v>
      </c>
      <c r="F4" s="10" t="s">
        <v>12</v>
      </c>
      <c r="G4" s="1" t="s">
        <v>13</v>
      </c>
      <c r="I4" s="9" t="s">
        <v>0</v>
      </c>
      <c r="J4" s="10" t="s">
        <v>12</v>
      </c>
      <c r="K4" s="1" t="s">
        <v>13</v>
      </c>
    </row>
    <row r="5" spans="1:17">
      <c r="A5" s="4">
        <v>1</v>
      </c>
      <c r="B5" s="5">
        <v>0.16950000000000001</v>
      </c>
      <c r="C5">
        <f>B5-0.032</f>
        <v>0.13750000000000001</v>
      </c>
      <c r="E5" s="4">
        <v>1</v>
      </c>
      <c r="F5" s="5">
        <v>0.17199999999999999</v>
      </c>
      <c r="G5">
        <f>F5-0.032</f>
        <v>0.13999999999999999</v>
      </c>
      <c r="I5" s="4">
        <v>1</v>
      </c>
      <c r="J5" s="5">
        <v>0.17</v>
      </c>
      <c r="K5">
        <f>J5-0.032</f>
        <v>0.13800000000000001</v>
      </c>
    </row>
    <row r="6" spans="1:17">
      <c r="A6" s="4">
        <f>A5+1</f>
        <v>2</v>
      </c>
      <c r="B6" s="5">
        <v>0.16900000000000001</v>
      </c>
      <c r="C6">
        <f t="shared" ref="C6:C24" si="0">B6-0.032</f>
        <v>0.13700000000000001</v>
      </c>
      <c r="E6" s="4">
        <f>E5+1</f>
        <v>2</v>
      </c>
      <c r="F6" s="5">
        <v>0.17199999999999999</v>
      </c>
      <c r="G6">
        <f t="shared" ref="G6:G24" si="1">F6-0.032</f>
        <v>0.13999999999999999</v>
      </c>
      <c r="I6" s="4">
        <f>I5+1</f>
        <v>2</v>
      </c>
      <c r="J6" s="5">
        <v>0.17100000000000001</v>
      </c>
      <c r="K6">
        <f t="shared" ref="K6:K24" si="2">J6-0.032</f>
        <v>0.13900000000000001</v>
      </c>
    </row>
    <row r="7" spans="1:17">
      <c r="A7" s="4">
        <f t="shared" ref="A7:A24" si="3">A6+1</f>
        <v>3</v>
      </c>
      <c r="B7" s="5">
        <v>0.16900000000000001</v>
      </c>
      <c r="C7">
        <f t="shared" si="0"/>
        <v>0.13700000000000001</v>
      </c>
      <c r="E7" s="4">
        <f t="shared" ref="E7:E24" si="4">E6+1</f>
        <v>3</v>
      </c>
      <c r="F7" s="5">
        <v>0.17199999999999999</v>
      </c>
      <c r="G7">
        <f t="shared" si="1"/>
        <v>0.13999999999999999</v>
      </c>
      <c r="I7" s="4">
        <f t="shared" ref="I7:I24" si="5">I6+1</f>
        <v>3</v>
      </c>
      <c r="J7" s="5">
        <v>0.17</v>
      </c>
      <c r="K7">
        <f t="shared" si="2"/>
        <v>0.13800000000000001</v>
      </c>
    </row>
    <row r="8" spans="1:17">
      <c r="A8" s="4">
        <f t="shared" si="3"/>
        <v>4</v>
      </c>
      <c r="B8" s="5">
        <v>0.16500000000000001</v>
      </c>
      <c r="C8">
        <f t="shared" si="0"/>
        <v>0.13300000000000001</v>
      </c>
      <c r="E8" s="4">
        <f t="shared" si="4"/>
        <v>4</v>
      </c>
      <c r="F8" s="5">
        <v>0.17150000000000001</v>
      </c>
      <c r="G8">
        <f t="shared" si="1"/>
        <v>0.13950000000000001</v>
      </c>
      <c r="I8" s="4">
        <f t="shared" si="5"/>
        <v>4</v>
      </c>
      <c r="J8" s="5">
        <v>0.17100000000000001</v>
      </c>
      <c r="K8">
        <f t="shared" si="2"/>
        <v>0.13900000000000001</v>
      </c>
    </row>
    <row r="9" spans="1:17">
      <c r="A9" s="4">
        <f t="shared" si="3"/>
        <v>5</v>
      </c>
      <c r="B9" s="5">
        <v>0.16800000000000001</v>
      </c>
      <c r="C9">
        <f t="shared" si="0"/>
        <v>0.13600000000000001</v>
      </c>
      <c r="E9" s="4">
        <f t="shared" si="4"/>
        <v>5</v>
      </c>
      <c r="F9" s="25">
        <v>0.17150000000000001</v>
      </c>
      <c r="G9">
        <f t="shared" si="1"/>
        <v>0.13950000000000001</v>
      </c>
      <c r="I9" s="4">
        <f t="shared" si="5"/>
        <v>5</v>
      </c>
      <c r="J9" s="25">
        <v>0.17100000000000001</v>
      </c>
      <c r="K9">
        <f t="shared" si="2"/>
        <v>0.13900000000000001</v>
      </c>
      <c r="N9">
        <v>0</v>
      </c>
      <c r="O9" s="6">
        <f>C25</f>
        <v>0.13669999999999999</v>
      </c>
      <c r="P9">
        <v>0</v>
      </c>
      <c r="Q9" s="6">
        <f>M27</f>
        <v>0.13385826771653545</v>
      </c>
    </row>
    <row r="10" spans="1:17">
      <c r="A10" s="4">
        <f t="shared" si="3"/>
        <v>6</v>
      </c>
      <c r="B10" s="5">
        <v>0.16800000000000001</v>
      </c>
      <c r="C10">
        <f t="shared" si="0"/>
        <v>0.13600000000000001</v>
      </c>
      <c r="E10" s="4">
        <f t="shared" si="4"/>
        <v>6</v>
      </c>
      <c r="F10" s="5">
        <v>0.17249999999999999</v>
      </c>
      <c r="G10">
        <f t="shared" si="1"/>
        <v>0.14049999999999999</v>
      </c>
      <c r="I10" s="4">
        <f t="shared" si="5"/>
        <v>6</v>
      </c>
      <c r="J10" s="5">
        <v>0.17100000000000001</v>
      </c>
      <c r="K10">
        <f t="shared" si="2"/>
        <v>0.13900000000000001</v>
      </c>
      <c r="N10">
        <f>A24</f>
        <v>20</v>
      </c>
      <c r="O10" s="6">
        <f>O9</f>
        <v>0.13669999999999999</v>
      </c>
      <c r="P10">
        <v>20</v>
      </c>
      <c r="Q10" s="6">
        <f>Q9</f>
        <v>0.13385826771653545</v>
      </c>
    </row>
    <row r="11" spans="1:17">
      <c r="A11" s="4">
        <f t="shared" si="3"/>
        <v>7</v>
      </c>
      <c r="B11" s="5">
        <v>0.16900000000000001</v>
      </c>
      <c r="C11">
        <f t="shared" si="0"/>
        <v>0.13700000000000001</v>
      </c>
      <c r="E11" s="4">
        <f t="shared" si="4"/>
        <v>7</v>
      </c>
      <c r="F11" s="5">
        <v>0.17199999999999999</v>
      </c>
      <c r="G11">
        <f t="shared" si="1"/>
        <v>0.13999999999999999</v>
      </c>
      <c r="I11" s="4">
        <f t="shared" si="5"/>
        <v>7</v>
      </c>
      <c r="J11" s="5">
        <v>0.17</v>
      </c>
      <c r="K11">
        <f t="shared" si="2"/>
        <v>0.13800000000000001</v>
      </c>
    </row>
    <row r="12" spans="1:17">
      <c r="A12" s="4">
        <f t="shared" si="3"/>
        <v>8</v>
      </c>
      <c r="B12" s="5">
        <v>0.16850000000000001</v>
      </c>
      <c r="C12">
        <f t="shared" si="0"/>
        <v>0.13650000000000001</v>
      </c>
      <c r="E12" s="4">
        <f t="shared" si="4"/>
        <v>8</v>
      </c>
      <c r="F12" s="5">
        <v>0.17299999999999999</v>
      </c>
      <c r="G12">
        <f t="shared" si="1"/>
        <v>0.14099999999999999</v>
      </c>
      <c r="I12" s="4">
        <f t="shared" si="5"/>
        <v>8</v>
      </c>
      <c r="J12" s="5">
        <v>0.17199999999999999</v>
      </c>
      <c r="K12">
        <f t="shared" si="2"/>
        <v>0.13999999999999999</v>
      </c>
      <c r="N12">
        <v>0</v>
      </c>
      <c r="O12">
        <f>G25</f>
        <v>0.14024999999999996</v>
      </c>
      <c r="P12">
        <v>0</v>
      </c>
      <c r="Q12">
        <f>K25</f>
        <v>0.1381</v>
      </c>
    </row>
    <row r="13" spans="1:17">
      <c r="A13" s="4">
        <f t="shared" si="3"/>
        <v>9</v>
      </c>
      <c r="B13" s="5">
        <v>0.16900000000000001</v>
      </c>
      <c r="C13">
        <f t="shared" si="0"/>
        <v>0.13700000000000001</v>
      </c>
      <c r="E13" s="4">
        <f t="shared" si="4"/>
        <v>9</v>
      </c>
      <c r="F13" s="5">
        <v>0.17299999999999999</v>
      </c>
      <c r="G13">
        <f t="shared" si="1"/>
        <v>0.14099999999999999</v>
      </c>
      <c r="I13" s="4">
        <f t="shared" si="5"/>
        <v>9</v>
      </c>
      <c r="J13" s="5">
        <v>0.17</v>
      </c>
      <c r="K13">
        <f t="shared" si="2"/>
        <v>0.13800000000000001</v>
      </c>
      <c r="N13">
        <v>20</v>
      </c>
      <c r="O13">
        <f>O12</f>
        <v>0.14024999999999996</v>
      </c>
      <c r="P13">
        <v>20</v>
      </c>
      <c r="Q13">
        <f>Q12</f>
        <v>0.1381</v>
      </c>
    </row>
    <row r="14" spans="1:17">
      <c r="A14" s="4">
        <f t="shared" si="3"/>
        <v>10</v>
      </c>
      <c r="B14" s="5">
        <v>0.16900000000000001</v>
      </c>
      <c r="C14">
        <f t="shared" si="0"/>
        <v>0.13700000000000001</v>
      </c>
      <c r="E14" s="4">
        <f t="shared" si="4"/>
        <v>10</v>
      </c>
      <c r="F14" s="5">
        <v>0.17299999999999999</v>
      </c>
      <c r="G14">
        <f t="shared" si="1"/>
        <v>0.14099999999999999</v>
      </c>
      <c r="I14" s="4">
        <f t="shared" si="5"/>
        <v>10</v>
      </c>
      <c r="J14" s="5">
        <v>0.17</v>
      </c>
      <c r="K14">
        <f t="shared" si="2"/>
        <v>0.13800000000000001</v>
      </c>
    </row>
    <row r="15" spans="1:17">
      <c r="A15" s="4">
        <f t="shared" si="3"/>
        <v>11</v>
      </c>
      <c r="B15" s="5">
        <v>0.16850000000000001</v>
      </c>
      <c r="C15">
        <f t="shared" si="0"/>
        <v>0.13650000000000001</v>
      </c>
      <c r="E15" s="4">
        <f t="shared" si="4"/>
        <v>11</v>
      </c>
      <c r="F15" s="5">
        <v>0.17299999999999999</v>
      </c>
      <c r="G15">
        <f t="shared" si="1"/>
        <v>0.14099999999999999</v>
      </c>
      <c r="I15" s="4">
        <f t="shared" si="5"/>
        <v>11</v>
      </c>
      <c r="J15" s="5">
        <v>0.17</v>
      </c>
      <c r="K15">
        <f t="shared" si="2"/>
        <v>0.13800000000000001</v>
      </c>
    </row>
    <row r="16" spans="1:17">
      <c r="A16" s="4">
        <f t="shared" si="3"/>
        <v>12</v>
      </c>
      <c r="B16" s="5">
        <v>0.16900000000000001</v>
      </c>
      <c r="C16">
        <f t="shared" si="0"/>
        <v>0.13700000000000001</v>
      </c>
      <c r="E16" s="4">
        <f t="shared" si="4"/>
        <v>12</v>
      </c>
      <c r="F16" s="5">
        <v>0.17199999999999999</v>
      </c>
      <c r="G16">
        <f t="shared" si="1"/>
        <v>0.13999999999999999</v>
      </c>
      <c r="I16" s="4">
        <f t="shared" si="5"/>
        <v>12</v>
      </c>
      <c r="J16" s="5">
        <v>0.17</v>
      </c>
      <c r="K16">
        <f t="shared" si="2"/>
        <v>0.13800000000000001</v>
      </c>
    </row>
    <row r="17" spans="1:15">
      <c r="A17" s="4">
        <f t="shared" si="3"/>
        <v>13</v>
      </c>
      <c r="B17" s="5">
        <v>0.16900000000000001</v>
      </c>
      <c r="C17">
        <f t="shared" si="0"/>
        <v>0.13700000000000001</v>
      </c>
      <c r="E17" s="4">
        <f t="shared" si="4"/>
        <v>13</v>
      </c>
      <c r="F17" s="5">
        <v>0.17199999999999999</v>
      </c>
      <c r="G17">
        <f t="shared" si="1"/>
        <v>0.13999999999999999</v>
      </c>
      <c r="I17" s="4">
        <f t="shared" si="5"/>
        <v>13</v>
      </c>
      <c r="J17" s="5">
        <v>0.16950000000000001</v>
      </c>
      <c r="K17">
        <f t="shared" si="2"/>
        <v>0.13750000000000001</v>
      </c>
    </row>
    <row r="18" spans="1:15">
      <c r="A18" s="4">
        <f t="shared" si="3"/>
        <v>14</v>
      </c>
      <c r="B18" s="5">
        <v>0.16850000000000001</v>
      </c>
      <c r="C18">
        <f t="shared" si="0"/>
        <v>0.13650000000000001</v>
      </c>
      <c r="E18" s="4">
        <f t="shared" si="4"/>
        <v>14</v>
      </c>
      <c r="F18" s="5">
        <v>0.17150000000000001</v>
      </c>
      <c r="G18">
        <f t="shared" si="1"/>
        <v>0.13950000000000001</v>
      </c>
      <c r="I18" s="4">
        <f t="shared" si="5"/>
        <v>14</v>
      </c>
      <c r="J18" s="5">
        <v>0.17</v>
      </c>
      <c r="K18">
        <f t="shared" si="2"/>
        <v>0.13800000000000001</v>
      </c>
    </row>
    <row r="19" spans="1:15">
      <c r="A19" s="4">
        <f t="shared" si="3"/>
        <v>15</v>
      </c>
      <c r="B19" s="5">
        <v>0.16900000000000001</v>
      </c>
      <c r="C19">
        <f t="shared" si="0"/>
        <v>0.13700000000000001</v>
      </c>
      <c r="E19" s="4">
        <f t="shared" si="4"/>
        <v>15</v>
      </c>
      <c r="F19" s="5">
        <v>0.17150000000000001</v>
      </c>
      <c r="G19">
        <f t="shared" si="1"/>
        <v>0.13950000000000001</v>
      </c>
      <c r="I19" s="4">
        <f t="shared" si="5"/>
        <v>15</v>
      </c>
      <c r="J19" s="5">
        <v>0.17</v>
      </c>
      <c r="K19">
        <f t="shared" si="2"/>
        <v>0.13800000000000001</v>
      </c>
    </row>
    <row r="20" spans="1:15">
      <c r="A20" s="4">
        <f t="shared" si="3"/>
        <v>16</v>
      </c>
      <c r="B20" s="5">
        <v>0.16900000000000001</v>
      </c>
      <c r="C20">
        <f t="shared" si="0"/>
        <v>0.13700000000000001</v>
      </c>
      <c r="E20" s="4">
        <f t="shared" si="4"/>
        <v>16</v>
      </c>
      <c r="F20" s="5">
        <v>0.17100000000000001</v>
      </c>
      <c r="G20">
        <f t="shared" si="1"/>
        <v>0.13900000000000001</v>
      </c>
      <c r="I20" s="4">
        <f t="shared" si="5"/>
        <v>16</v>
      </c>
      <c r="J20" s="5">
        <v>0.16950000000000001</v>
      </c>
      <c r="K20">
        <f t="shared" si="2"/>
        <v>0.13750000000000001</v>
      </c>
    </row>
    <row r="21" spans="1:15">
      <c r="A21" s="4">
        <f t="shared" si="3"/>
        <v>17</v>
      </c>
      <c r="B21" s="5">
        <v>0.16850000000000001</v>
      </c>
      <c r="C21">
        <f t="shared" si="0"/>
        <v>0.13650000000000001</v>
      </c>
      <c r="E21" s="4">
        <f t="shared" si="4"/>
        <v>17</v>
      </c>
      <c r="F21" s="5">
        <v>0.17299999999999999</v>
      </c>
      <c r="G21">
        <f t="shared" si="1"/>
        <v>0.14099999999999999</v>
      </c>
      <c r="I21" s="4">
        <f t="shared" si="5"/>
        <v>17</v>
      </c>
      <c r="J21" s="5">
        <v>0.16900000000000001</v>
      </c>
      <c r="K21">
        <f t="shared" si="2"/>
        <v>0.13700000000000001</v>
      </c>
    </row>
    <row r="22" spans="1:15">
      <c r="A22" s="4">
        <f t="shared" si="3"/>
        <v>18</v>
      </c>
      <c r="B22" s="5">
        <v>0.16950000000000001</v>
      </c>
      <c r="C22">
        <f t="shared" si="0"/>
        <v>0.13750000000000001</v>
      </c>
      <c r="E22" s="4">
        <f t="shared" si="4"/>
        <v>18</v>
      </c>
      <c r="F22" s="5">
        <v>0.17249999999999999</v>
      </c>
      <c r="G22">
        <f t="shared" si="1"/>
        <v>0.14049999999999999</v>
      </c>
      <c r="I22" s="4">
        <f t="shared" si="5"/>
        <v>18</v>
      </c>
      <c r="J22" s="5">
        <v>0.17</v>
      </c>
      <c r="K22">
        <f t="shared" si="2"/>
        <v>0.13800000000000001</v>
      </c>
    </row>
    <row r="23" spans="1:15">
      <c r="A23" s="4">
        <f t="shared" si="3"/>
        <v>19</v>
      </c>
      <c r="B23" s="5">
        <v>0.17</v>
      </c>
      <c r="C23">
        <f t="shared" si="0"/>
        <v>0.13800000000000001</v>
      </c>
      <c r="E23" s="4">
        <f t="shared" si="4"/>
        <v>19</v>
      </c>
      <c r="F23" s="5">
        <v>0.17299999999999999</v>
      </c>
      <c r="G23">
        <f t="shared" si="1"/>
        <v>0.14099999999999999</v>
      </c>
      <c r="I23" s="4">
        <f t="shared" si="5"/>
        <v>19</v>
      </c>
      <c r="J23" s="5">
        <v>0.17</v>
      </c>
      <c r="K23">
        <f t="shared" si="2"/>
        <v>0.13800000000000001</v>
      </c>
    </row>
    <row r="24" spans="1:15" ht="15.75" thickBot="1">
      <c r="A24" s="7">
        <f t="shared" si="3"/>
        <v>20</v>
      </c>
      <c r="B24" s="8">
        <v>0.16900000000000001</v>
      </c>
      <c r="C24">
        <f t="shared" si="0"/>
        <v>0.13700000000000001</v>
      </c>
      <c r="E24" s="7">
        <f t="shared" si="4"/>
        <v>20</v>
      </c>
      <c r="F24" s="5">
        <v>0.17299999999999999</v>
      </c>
      <c r="G24">
        <f t="shared" si="1"/>
        <v>0.14099999999999999</v>
      </c>
      <c r="I24" s="7">
        <f t="shared" si="5"/>
        <v>20</v>
      </c>
      <c r="J24" s="5">
        <v>0.16800000000000001</v>
      </c>
      <c r="K24">
        <f t="shared" si="2"/>
        <v>0.13600000000000001</v>
      </c>
    </row>
    <row r="25" spans="1:15" ht="15.75" thickTop="1">
      <c r="A25" s="9" t="s">
        <v>1</v>
      </c>
      <c r="B25" s="24">
        <f>SUM(B5:B24)/20</f>
        <v>0.16870000000000002</v>
      </c>
      <c r="C25" s="23">
        <f>SUM(C5:C24)/20</f>
        <v>0.13669999999999999</v>
      </c>
      <c r="E25" s="9" t="s">
        <v>1</v>
      </c>
      <c r="F25" s="24">
        <f>SUM(F5:F24)/20</f>
        <v>0.17224999999999999</v>
      </c>
      <c r="G25" s="23">
        <f>SUM(G5:G24)/20</f>
        <v>0.14024999999999996</v>
      </c>
      <c r="I25" s="9" t="s">
        <v>1</v>
      </c>
      <c r="J25" s="24">
        <f>SUM(J5:J24)/20</f>
        <v>0.1701</v>
      </c>
      <c r="K25" s="23">
        <f>SUM(K5:K24)/20</f>
        <v>0.1381</v>
      </c>
      <c r="M25" s="6"/>
    </row>
    <row r="26" spans="1:15">
      <c r="A26" s="14" t="s">
        <v>2</v>
      </c>
      <c r="B26" s="16">
        <f>MAX(B5:B24)</f>
        <v>0.17</v>
      </c>
      <c r="C26">
        <f>B26-0.032</f>
        <v>0.13800000000000001</v>
      </c>
      <c r="E26" s="14" t="s">
        <v>2</v>
      </c>
      <c r="F26" s="16">
        <f>MAX(F5:F24)</f>
        <v>0.17299999999999999</v>
      </c>
      <c r="G26">
        <f>F26-0.032</f>
        <v>0.14099999999999999</v>
      </c>
      <c r="I26" s="14" t="s">
        <v>2</v>
      </c>
      <c r="J26" s="16">
        <f>MAX(J5:J24)</f>
        <v>0.17199999999999999</v>
      </c>
      <c r="K26">
        <f>J26-0.032</f>
        <v>0.13999999999999999</v>
      </c>
    </row>
    <row r="27" spans="1:15" ht="19.5" thickBot="1">
      <c r="A27" s="14" t="s">
        <v>3</v>
      </c>
      <c r="B27" s="16">
        <f>MIN(B5:B24)</f>
        <v>0.16500000000000001</v>
      </c>
      <c r="E27" s="14" t="s">
        <v>3</v>
      </c>
      <c r="F27" s="16">
        <f>MIN(F5:F24)</f>
        <v>0.17100000000000001</v>
      </c>
      <c r="I27" s="14" t="s">
        <v>3</v>
      </c>
      <c r="J27" s="16">
        <f>MIN(J5:J24)</f>
        <v>0.16800000000000001</v>
      </c>
      <c r="M27" s="32">
        <f>3.4/25.4</f>
        <v>0.13385826771653545</v>
      </c>
      <c r="N27" s="33" t="s">
        <v>9</v>
      </c>
      <c r="O27" s="33"/>
    </row>
    <row r="28" spans="1:15" ht="20.25" thickTop="1" thickBot="1">
      <c r="A28" s="12" t="s">
        <v>5</v>
      </c>
      <c r="B28" s="13">
        <f>B26-B27</f>
        <v>5.0000000000000044E-3</v>
      </c>
      <c r="E28" s="12" t="s">
        <v>5</v>
      </c>
      <c r="F28" s="13">
        <f>F26-F27</f>
        <v>1.999999999999974E-3</v>
      </c>
      <c r="I28" s="12" t="s">
        <v>5</v>
      </c>
      <c r="J28" s="13">
        <f>J26-J27</f>
        <v>3.9999999999999758E-3</v>
      </c>
      <c r="M28" s="29" t="s">
        <v>20</v>
      </c>
      <c r="N28" s="30"/>
      <c r="O28" s="31">
        <v>5.0000000000000001E-3</v>
      </c>
    </row>
    <row r="29" spans="1:15" ht="15.75" thickTop="1"/>
    <row r="83" spans="13:14">
      <c r="M83" s="22" t="s">
        <v>9</v>
      </c>
      <c r="N83" s="2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7"/>
  <sheetViews>
    <sheetView workbookViewId="0">
      <selection activeCell="K30" sqref="K30"/>
    </sheetView>
  </sheetViews>
  <sheetFormatPr defaultRowHeight="15"/>
  <cols>
    <col min="1" max="1" width="16.28515625" customWidth="1"/>
    <col min="2" max="2" width="15" customWidth="1"/>
    <col min="3" max="3" width="14.5703125" customWidth="1"/>
    <col min="4" max="4" width="10.28515625" customWidth="1"/>
    <col min="7" max="7" width="23.7109375" customWidth="1"/>
    <col min="12" max="12" width="13.42578125" customWidth="1"/>
    <col min="14" max="14" width="12.7109375" customWidth="1"/>
    <col min="16" max="16" width="11.28515625" customWidth="1"/>
  </cols>
  <sheetData>
    <row r="2" spans="1:7" ht="19.5" thickBot="1">
      <c r="A2" s="20" t="s">
        <v>15</v>
      </c>
    </row>
    <row r="3" spans="1:7" ht="30.75" thickTop="1">
      <c r="A3" s="9" t="s">
        <v>0</v>
      </c>
      <c r="B3" s="10" t="s">
        <v>6</v>
      </c>
    </row>
    <row r="4" spans="1:7">
      <c r="A4" s="4">
        <v>1</v>
      </c>
      <c r="B4" s="5">
        <v>3.15E-2</v>
      </c>
    </row>
    <row r="5" spans="1:7">
      <c r="A5" s="4">
        <f t="shared" ref="A5:A17" si="0">A4+1</f>
        <v>2</v>
      </c>
      <c r="B5" s="5">
        <v>3.2000000000000001E-2</v>
      </c>
    </row>
    <row r="6" spans="1:7">
      <c r="A6" s="4">
        <f t="shared" si="0"/>
        <v>3</v>
      </c>
      <c r="B6" s="5">
        <v>3.2000000000000001E-2</v>
      </c>
    </row>
    <row r="7" spans="1:7">
      <c r="A7" s="4">
        <f t="shared" si="0"/>
        <v>4</v>
      </c>
      <c r="B7" s="5">
        <v>3.2500000000000001E-2</v>
      </c>
    </row>
    <row r="8" spans="1:7">
      <c r="A8" s="4">
        <f t="shared" si="0"/>
        <v>5</v>
      </c>
      <c r="B8" s="5">
        <v>3.2500000000000001E-2</v>
      </c>
      <c r="C8">
        <v>1</v>
      </c>
      <c r="D8">
        <f>B18</f>
        <v>3.1857142857142848E-2</v>
      </c>
      <c r="F8">
        <v>0</v>
      </c>
      <c r="G8" s="26">
        <f>B45</f>
        <v>3.3325000000000007E-2</v>
      </c>
    </row>
    <row r="9" spans="1:7">
      <c r="A9" s="4">
        <f t="shared" si="0"/>
        <v>6</v>
      </c>
      <c r="B9" s="5">
        <v>3.15E-2</v>
      </c>
      <c r="C9">
        <f>A17</f>
        <v>14</v>
      </c>
      <c r="D9">
        <f>D8</f>
        <v>3.1857142857142848E-2</v>
      </c>
      <c r="F9">
        <v>20</v>
      </c>
      <c r="G9" s="26">
        <f>G8</f>
        <v>3.3325000000000007E-2</v>
      </c>
    </row>
    <row r="10" spans="1:7">
      <c r="A10" s="4">
        <f t="shared" si="0"/>
        <v>7</v>
      </c>
      <c r="B10" s="5">
        <v>3.15E-2</v>
      </c>
    </row>
    <row r="11" spans="1:7">
      <c r="A11" s="4">
        <f t="shared" si="0"/>
        <v>8</v>
      </c>
      <c r="B11" s="5">
        <v>3.15E-2</v>
      </c>
    </row>
    <row r="12" spans="1:7">
      <c r="A12" s="4">
        <f t="shared" si="0"/>
        <v>9</v>
      </c>
      <c r="B12" s="5">
        <v>3.15E-2</v>
      </c>
      <c r="C12">
        <v>1</v>
      </c>
      <c r="D12">
        <f>D18</f>
        <v>3.2000000000000001E-2</v>
      </c>
    </row>
    <row r="13" spans="1:7">
      <c r="A13" s="4">
        <f t="shared" si="0"/>
        <v>10</v>
      </c>
      <c r="B13" s="5">
        <v>3.2500000000000001E-2</v>
      </c>
      <c r="C13">
        <f>A17</f>
        <v>14</v>
      </c>
      <c r="D13">
        <f>D12</f>
        <v>3.2000000000000001E-2</v>
      </c>
    </row>
    <row r="14" spans="1:7">
      <c r="A14" s="4">
        <f t="shared" si="0"/>
        <v>11</v>
      </c>
      <c r="B14" s="5">
        <v>3.15E-2</v>
      </c>
    </row>
    <row r="15" spans="1:7">
      <c r="A15" s="4">
        <f t="shared" si="0"/>
        <v>12</v>
      </c>
      <c r="B15" s="5">
        <v>3.15E-2</v>
      </c>
    </row>
    <row r="16" spans="1:7">
      <c r="A16" s="4">
        <f t="shared" si="0"/>
        <v>13</v>
      </c>
      <c r="B16" s="5">
        <v>3.15E-2</v>
      </c>
    </row>
    <row r="17" spans="1:8">
      <c r="A17" s="4">
        <f t="shared" si="0"/>
        <v>14</v>
      </c>
      <c r="B17" s="5">
        <v>3.2500000000000001E-2</v>
      </c>
    </row>
    <row r="18" spans="1:8" ht="15.75" thickBot="1">
      <c r="A18" s="14" t="s">
        <v>1</v>
      </c>
      <c r="B18" s="21">
        <f>SUM(B4:B17)/14</f>
        <v>3.1857142857142848E-2</v>
      </c>
      <c r="C18" s="22" t="s">
        <v>10</v>
      </c>
      <c r="D18" s="22">
        <v>3.2000000000000001E-2</v>
      </c>
    </row>
    <row r="19" spans="1:8" ht="20.25" thickTop="1" thickBot="1">
      <c r="A19" s="14" t="s">
        <v>2</v>
      </c>
      <c r="B19" s="16">
        <f>MAX(B4:B17)</f>
        <v>3.2500000000000001E-2</v>
      </c>
      <c r="C19" s="3" t="s">
        <v>11</v>
      </c>
      <c r="D19" s="28">
        <f>B18-D18</f>
        <v>-1.428571428571529E-4</v>
      </c>
      <c r="F19" s="29" t="s">
        <v>20</v>
      </c>
      <c r="G19" s="30"/>
      <c r="H19" s="31">
        <v>6.0000000000000001E-3</v>
      </c>
    </row>
    <row r="20" spans="1:8" ht="16.5" thickTop="1" thickBot="1">
      <c r="A20" s="14" t="s">
        <v>3</v>
      </c>
      <c r="B20" s="16">
        <f>MIN(B4:B17)</f>
        <v>3.15E-2</v>
      </c>
    </row>
    <row r="21" spans="1:8" ht="20.25" thickTop="1" thickBot="1">
      <c r="A21" s="12" t="s">
        <v>23</v>
      </c>
      <c r="B21" s="13">
        <f>B19-B20</f>
        <v>1.0000000000000009E-3</v>
      </c>
      <c r="F21" s="29" t="s">
        <v>24</v>
      </c>
      <c r="G21" s="30"/>
      <c r="H21" s="31">
        <f>B25-D18</f>
        <v>3.0000000000000027E-3</v>
      </c>
    </row>
    <row r="22" spans="1:8" ht="15.75" thickTop="1"/>
    <row r="23" spans="1:8" ht="19.5" thickBot="1">
      <c r="A23" s="20" t="s">
        <v>16</v>
      </c>
    </row>
    <row r="24" spans="1:8" ht="30.75" thickTop="1">
      <c r="A24" s="9" t="s">
        <v>0</v>
      </c>
      <c r="B24" s="10" t="s">
        <v>6</v>
      </c>
    </row>
    <row r="25" spans="1:8">
      <c r="A25" s="4">
        <v>1</v>
      </c>
      <c r="B25" s="5">
        <v>3.5000000000000003E-2</v>
      </c>
    </row>
    <row r="26" spans="1:8">
      <c r="A26" s="4">
        <f t="shared" ref="A26:A44" si="1">A25+1</f>
        <v>2</v>
      </c>
      <c r="B26" s="5">
        <v>3.4000000000000002E-2</v>
      </c>
    </row>
    <row r="27" spans="1:8">
      <c r="A27" s="4">
        <f t="shared" si="1"/>
        <v>3</v>
      </c>
      <c r="B27" s="5">
        <v>3.4000000000000002E-2</v>
      </c>
    </row>
    <row r="28" spans="1:8">
      <c r="A28" s="4">
        <f t="shared" si="1"/>
        <v>4</v>
      </c>
      <c r="B28" s="5">
        <v>3.4000000000000002E-2</v>
      </c>
    </row>
    <row r="29" spans="1:8">
      <c r="A29" s="4">
        <f t="shared" si="1"/>
        <v>5</v>
      </c>
      <c r="B29" s="5">
        <v>3.3000000000000002E-2</v>
      </c>
    </row>
    <row r="30" spans="1:8">
      <c r="A30" s="4">
        <f t="shared" si="1"/>
        <v>6</v>
      </c>
      <c r="B30" s="5">
        <v>3.3500000000000002E-2</v>
      </c>
    </row>
    <row r="31" spans="1:8">
      <c r="A31" s="4">
        <f t="shared" si="1"/>
        <v>7</v>
      </c>
      <c r="B31" s="5">
        <v>3.3000000000000002E-2</v>
      </c>
    </row>
    <row r="32" spans="1:8">
      <c r="A32" s="4">
        <f t="shared" si="1"/>
        <v>8</v>
      </c>
      <c r="B32" s="5">
        <v>3.3000000000000002E-2</v>
      </c>
    </row>
    <row r="33" spans="1:4">
      <c r="A33" s="4">
        <f t="shared" si="1"/>
        <v>9</v>
      </c>
      <c r="B33" s="5">
        <v>3.3500000000000002E-2</v>
      </c>
    </row>
    <row r="34" spans="1:4">
      <c r="A34" s="4">
        <f t="shared" si="1"/>
        <v>10</v>
      </c>
      <c r="B34" s="5">
        <v>3.3000000000000002E-2</v>
      </c>
    </row>
    <row r="35" spans="1:4">
      <c r="A35" s="4">
        <f t="shared" si="1"/>
        <v>11</v>
      </c>
      <c r="B35" s="5">
        <v>3.3000000000000002E-2</v>
      </c>
    </row>
    <row r="36" spans="1:4">
      <c r="A36" s="4">
        <f t="shared" si="1"/>
        <v>12</v>
      </c>
      <c r="B36" s="5">
        <v>3.3000000000000002E-2</v>
      </c>
    </row>
    <row r="37" spans="1:4">
      <c r="A37" s="4">
        <f t="shared" si="1"/>
        <v>13</v>
      </c>
      <c r="B37" s="5">
        <v>3.2500000000000001E-2</v>
      </c>
    </row>
    <row r="38" spans="1:4">
      <c r="A38" s="4">
        <f t="shared" si="1"/>
        <v>14</v>
      </c>
      <c r="B38" s="5">
        <v>3.3000000000000002E-2</v>
      </c>
    </row>
    <row r="39" spans="1:4">
      <c r="A39" s="4">
        <f t="shared" si="1"/>
        <v>15</v>
      </c>
      <c r="B39" s="27">
        <v>3.3000000000000002E-2</v>
      </c>
    </row>
    <row r="40" spans="1:4">
      <c r="A40" s="4">
        <f t="shared" si="1"/>
        <v>16</v>
      </c>
      <c r="B40" s="27">
        <v>3.3000000000000002E-2</v>
      </c>
    </row>
    <row r="41" spans="1:4">
      <c r="A41" s="4">
        <f t="shared" si="1"/>
        <v>17</v>
      </c>
      <c r="B41" s="27">
        <v>3.4000000000000002E-2</v>
      </c>
    </row>
    <row r="42" spans="1:4">
      <c r="A42" s="4">
        <f t="shared" si="1"/>
        <v>18</v>
      </c>
      <c r="B42" s="5">
        <v>3.3500000000000002E-2</v>
      </c>
    </row>
    <row r="43" spans="1:4">
      <c r="A43" s="4">
        <f t="shared" si="1"/>
        <v>19</v>
      </c>
      <c r="B43" s="5">
        <v>3.2500000000000001E-2</v>
      </c>
    </row>
    <row r="44" spans="1:4">
      <c r="A44" s="4">
        <f t="shared" si="1"/>
        <v>20</v>
      </c>
      <c r="B44" s="5">
        <v>3.3000000000000002E-2</v>
      </c>
    </row>
    <row r="45" spans="1:4">
      <c r="A45" s="14" t="s">
        <v>1</v>
      </c>
      <c r="B45" s="21">
        <f>SUM(B25:B44)/20</f>
        <v>3.3325000000000007E-2</v>
      </c>
      <c r="C45" s="22" t="s">
        <v>10</v>
      </c>
      <c r="D45" s="22">
        <v>3.2000000000000001E-2</v>
      </c>
    </row>
    <row r="46" spans="1:4">
      <c r="A46" s="14" t="s">
        <v>2</v>
      </c>
      <c r="B46" s="16">
        <f>MAX(B25:B44)</f>
        <v>3.5000000000000003E-2</v>
      </c>
      <c r="C46" s="3" t="s">
        <v>11</v>
      </c>
      <c r="D46" s="3">
        <f>B45-D45</f>
        <v>1.3250000000000067E-3</v>
      </c>
    </row>
    <row r="47" spans="1:4">
      <c r="A47" s="14" t="s">
        <v>3</v>
      </c>
      <c r="B47" s="16">
        <f>MIN(B25:B44)</f>
        <v>3.2500000000000001E-2</v>
      </c>
    </row>
    <row r="48" spans="1:4" ht="15.75" thickBot="1">
      <c r="A48" s="12" t="s">
        <v>23</v>
      </c>
      <c r="B48" s="13">
        <f>B46-B47</f>
        <v>2.5000000000000022E-3</v>
      </c>
    </row>
    <row r="49" ht="15.75" thickTop="1"/>
    <row r="67" ht="18.75" customHeight="1"/>
  </sheetData>
  <pageMargins left="1" right="0.7" top="0" bottom="0" header="0" footer="0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B28" sqref="B28"/>
    </sheetView>
  </sheetViews>
  <sheetFormatPr defaultRowHeight="15"/>
  <cols>
    <col min="1" max="1" width="10.140625" customWidth="1"/>
    <col min="2" max="2" width="13.42578125" customWidth="1"/>
  </cols>
  <sheetData>
    <row r="1" spans="1:6" ht="18.75">
      <c r="A1" s="2" t="s">
        <v>19</v>
      </c>
    </row>
    <row r="2" spans="1:6" ht="18.75">
      <c r="A2" s="2" t="s">
        <v>18</v>
      </c>
    </row>
    <row r="3" spans="1:6" ht="15.75" thickBot="1"/>
    <row r="4" spans="1:6" ht="45.75" customHeight="1" thickTop="1">
      <c r="A4" s="9" t="s">
        <v>0</v>
      </c>
      <c r="B4" s="11" t="s">
        <v>4</v>
      </c>
      <c r="C4" t="s">
        <v>7</v>
      </c>
    </row>
    <row r="5" spans="1:6">
      <c r="A5" s="4">
        <v>1</v>
      </c>
      <c r="B5" s="18">
        <v>2.5000000000000001E-3</v>
      </c>
    </row>
    <row r="6" spans="1:6">
      <c r="A6" s="4">
        <f t="shared" ref="A6:A24" si="0">A5+1</f>
        <v>2</v>
      </c>
      <c r="B6" s="18">
        <v>1E-3</v>
      </c>
    </row>
    <row r="7" spans="1:6">
      <c r="A7" s="4">
        <f t="shared" si="0"/>
        <v>3</v>
      </c>
      <c r="B7" s="18">
        <v>1E-3</v>
      </c>
    </row>
    <row r="8" spans="1:6">
      <c r="A8" s="4">
        <f t="shared" si="0"/>
        <v>4</v>
      </c>
      <c r="B8" s="18">
        <v>1.5E-3</v>
      </c>
    </row>
    <row r="9" spans="1:6">
      <c r="A9" s="4">
        <f t="shared" si="0"/>
        <v>5</v>
      </c>
      <c r="B9" s="18">
        <v>0</v>
      </c>
    </row>
    <row r="10" spans="1:6">
      <c r="A10" s="4">
        <f t="shared" si="0"/>
        <v>6</v>
      </c>
      <c r="B10" s="18">
        <v>0</v>
      </c>
    </row>
    <row r="11" spans="1:6">
      <c r="A11" s="4">
        <f t="shared" si="0"/>
        <v>7</v>
      </c>
      <c r="B11" s="18">
        <v>5.0000000000000001E-4</v>
      </c>
    </row>
    <row r="12" spans="1:6">
      <c r="A12" s="4">
        <f t="shared" si="0"/>
        <v>8</v>
      </c>
      <c r="B12" s="18">
        <v>1E-3</v>
      </c>
      <c r="E12">
        <v>0</v>
      </c>
      <c r="F12" s="6">
        <f>B25</f>
        <v>1.3250000000000002E-3</v>
      </c>
    </row>
    <row r="13" spans="1:6">
      <c r="A13" s="4">
        <f t="shared" si="0"/>
        <v>9</v>
      </c>
      <c r="B13" s="18">
        <v>3.0000000000000001E-3</v>
      </c>
      <c r="E13">
        <f>A24</f>
        <v>20</v>
      </c>
      <c r="F13" s="6">
        <f>F12</f>
        <v>1.3250000000000002E-3</v>
      </c>
    </row>
    <row r="14" spans="1:6">
      <c r="A14" s="4">
        <f t="shared" si="0"/>
        <v>10</v>
      </c>
      <c r="B14" s="18">
        <v>2.5000000000000001E-3</v>
      </c>
    </row>
    <row r="15" spans="1:6">
      <c r="A15" s="4">
        <f t="shared" si="0"/>
        <v>11</v>
      </c>
      <c r="B15" s="18">
        <v>2.5000000000000001E-3</v>
      </c>
    </row>
    <row r="16" spans="1:6">
      <c r="A16" s="4">
        <f t="shared" si="0"/>
        <v>12</v>
      </c>
      <c r="B16" s="18">
        <v>2.5000000000000001E-3</v>
      </c>
    </row>
    <row r="17" spans="1:2">
      <c r="A17" s="4">
        <f t="shared" si="0"/>
        <v>13</v>
      </c>
      <c r="B17" s="18">
        <v>5.0000000000000001E-4</v>
      </c>
    </row>
    <row r="18" spans="1:2">
      <c r="A18" s="4">
        <f t="shared" si="0"/>
        <v>14</v>
      </c>
      <c r="B18" s="18">
        <v>1.5E-3</v>
      </c>
    </row>
    <row r="19" spans="1:2">
      <c r="A19" s="4">
        <f t="shared" si="0"/>
        <v>15</v>
      </c>
      <c r="B19" s="18">
        <v>1E-3</v>
      </c>
    </row>
    <row r="20" spans="1:2">
      <c r="A20" s="4">
        <f t="shared" si="0"/>
        <v>16</v>
      </c>
      <c r="B20" s="18">
        <v>6.9999999999999999E-4</v>
      </c>
    </row>
    <row r="21" spans="1:2">
      <c r="A21" s="4">
        <f t="shared" si="0"/>
        <v>17</v>
      </c>
      <c r="B21" s="18">
        <v>1.2999999999999999E-3</v>
      </c>
    </row>
    <row r="22" spans="1:2">
      <c r="A22" s="4">
        <f t="shared" si="0"/>
        <v>18</v>
      </c>
      <c r="B22" s="18">
        <v>1E-3</v>
      </c>
    </row>
    <row r="23" spans="1:2">
      <c r="A23" s="4">
        <f t="shared" si="0"/>
        <v>19</v>
      </c>
      <c r="B23" s="18">
        <v>1E-3</v>
      </c>
    </row>
    <row r="24" spans="1:2" ht="15.75" thickBot="1">
      <c r="A24" s="7">
        <f t="shared" si="0"/>
        <v>20</v>
      </c>
      <c r="B24" s="19">
        <v>1.5E-3</v>
      </c>
    </row>
    <row r="25" spans="1:2" ht="15.75" thickTop="1">
      <c r="A25" s="9" t="s">
        <v>1</v>
      </c>
      <c r="B25" s="17">
        <f>SUM(B5:B24)/20</f>
        <v>1.3250000000000002E-3</v>
      </c>
    </row>
    <row r="26" spans="1:2">
      <c r="A26" s="14" t="s">
        <v>2</v>
      </c>
      <c r="B26" s="15">
        <f>MAX(B5:B24)</f>
        <v>3.0000000000000001E-3</v>
      </c>
    </row>
    <row r="27" spans="1:2">
      <c r="A27" s="14" t="s">
        <v>3</v>
      </c>
      <c r="B27" s="15">
        <f>MIN(B5:B24)</f>
        <v>0</v>
      </c>
    </row>
    <row r="28" spans="1:2" ht="32.25" thickBot="1">
      <c r="A28" s="34" t="s">
        <v>22</v>
      </c>
      <c r="B28" s="35">
        <f>MAX((B26-B25),(B25-B27))</f>
        <v>1.6749999999999998E-3</v>
      </c>
    </row>
    <row r="29" spans="1:2" ht="15.75" thickTop="1"/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K34"/>
  <sheetViews>
    <sheetView topLeftCell="A7" workbookViewId="0">
      <selection activeCell="J43" sqref="J43"/>
    </sheetView>
  </sheetViews>
  <sheetFormatPr defaultRowHeight="15"/>
  <cols>
    <col min="2" max="2" width="4.42578125" style="38" customWidth="1"/>
    <col min="11" max="11" width="10.7109375" customWidth="1"/>
  </cols>
  <sheetData>
    <row r="3" spans="1:6">
      <c r="A3" t="s">
        <v>25</v>
      </c>
      <c r="B3" s="38">
        <v>1</v>
      </c>
      <c r="C3" s="26">
        <v>3.2199999999999999E-2</v>
      </c>
    </row>
    <row r="4" spans="1:6">
      <c r="B4" s="38">
        <f>B3+1</f>
        <v>2</v>
      </c>
      <c r="C4" s="26">
        <v>3.2899999999999999E-2</v>
      </c>
    </row>
    <row r="5" spans="1:6">
      <c r="B5" s="38">
        <f t="shared" ref="B5:B30" si="0">B4+1</f>
        <v>3</v>
      </c>
      <c r="C5" s="26">
        <v>3.2500000000000001E-2</v>
      </c>
    </row>
    <row r="6" spans="1:6">
      <c r="B6" s="38">
        <f t="shared" si="0"/>
        <v>4</v>
      </c>
      <c r="C6" s="26">
        <v>3.2500000000000001E-2</v>
      </c>
    </row>
    <row r="7" spans="1:6">
      <c r="B7" s="38">
        <f t="shared" si="0"/>
        <v>5</v>
      </c>
      <c r="C7" s="26">
        <v>3.2250000000000001E-2</v>
      </c>
    </row>
    <row r="8" spans="1:6">
      <c r="A8" s="36" t="s">
        <v>26</v>
      </c>
      <c r="B8" s="38">
        <f t="shared" si="0"/>
        <v>6</v>
      </c>
      <c r="C8" s="37">
        <v>3.3550000000000003E-2</v>
      </c>
      <c r="E8">
        <v>0</v>
      </c>
      <c r="F8" s="26">
        <f>C31</f>
        <v>3.2855357142857144E-2</v>
      </c>
    </row>
    <row r="9" spans="1:6">
      <c r="A9" s="36"/>
      <c r="B9" s="38">
        <f t="shared" si="0"/>
        <v>7</v>
      </c>
      <c r="C9" s="37">
        <v>3.3099999999999997E-2</v>
      </c>
      <c r="E9">
        <v>30</v>
      </c>
      <c r="F9" s="26">
        <f>F8</f>
        <v>3.2855357142857144E-2</v>
      </c>
    </row>
    <row r="10" spans="1:6">
      <c r="A10" s="36"/>
      <c r="B10" s="38">
        <f t="shared" si="0"/>
        <v>8</v>
      </c>
      <c r="C10" s="37">
        <v>3.4099999999999998E-2</v>
      </c>
    </row>
    <row r="11" spans="1:6">
      <c r="A11" s="36"/>
      <c r="B11" s="38">
        <f t="shared" si="0"/>
        <v>9</v>
      </c>
      <c r="C11" s="37">
        <v>3.3149999999999999E-2</v>
      </c>
    </row>
    <row r="12" spans="1:6">
      <c r="A12" t="s">
        <v>27</v>
      </c>
      <c r="B12" s="38">
        <f t="shared" si="0"/>
        <v>10</v>
      </c>
      <c r="C12" s="26">
        <v>3.2849999999999997E-2</v>
      </c>
    </row>
    <row r="13" spans="1:6">
      <c r="B13" s="38">
        <f t="shared" si="0"/>
        <v>11</v>
      </c>
      <c r="C13" s="26">
        <v>3.32E-2</v>
      </c>
    </row>
    <row r="14" spans="1:6">
      <c r="B14" s="38">
        <f t="shared" si="0"/>
        <v>12</v>
      </c>
      <c r="C14" s="26">
        <v>3.4349999999999999E-2</v>
      </c>
    </row>
    <row r="15" spans="1:6">
      <c r="B15" s="38">
        <f t="shared" si="0"/>
        <v>13</v>
      </c>
      <c r="C15" s="26">
        <v>3.4099999999999998E-2</v>
      </c>
    </row>
    <row r="16" spans="1:6">
      <c r="A16" s="36" t="s">
        <v>28</v>
      </c>
      <c r="B16" s="38">
        <f t="shared" si="0"/>
        <v>14</v>
      </c>
      <c r="C16" s="37">
        <v>3.32E-2</v>
      </c>
    </row>
    <row r="17" spans="1:11">
      <c r="A17" s="36"/>
      <c r="B17" s="38">
        <f t="shared" si="0"/>
        <v>15</v>
      </c>
      <c r="C17" s="37">
        <v>3.2599999999999997E-2</v>
      </c>
    </row>
    <row r="18" spans="1:11">
      <c r="A18" s="36"/>
      <c r="B18" s="38">
        <f t="shared" si="0"/>
        <v>16</v>
      </c>
      <c r="C18" s="37">
        <v>3.2500000000000001E-2</v>
      </c>
    </row>
    <row r="19" spans="1:11">
      <c r="A19" t="s">
        <v>29</v>
      </c>
      <c r="B19" s="38">
        <f t="shared" si="0"/>
        <v>17</v>
      </c>
      <c r="C19" s="26">
        <v>3.2399999999999998E-2</v>
      </c>
    </row>
    <row r="20" spans="1:11">
      <c r="B20" s="38">
        <f t="shared" si="0"/>
        <v>18</v>
      </c>
      <c r="C20" s="26">
        <v>3.2250000000000001E-2</v>
      </c>
    </row>
    <row r="21" spans="1:11">
      <c r="B21" s="38">
        <f t="shared" si="0"/>
        <v>19</v>
      </c>
      <c r="C21" s="26">
        <v>3.295E-2</v>
      </c>
    </row>
    <row r="22" spans="1:11">
      <c r="B22" s="38">
        <f t="shared" si="0"/>
        <v>20</v>
      </c>
      <c r="C22" s="26">
        <v>3.2399999999999998E-2</v>
      </c>
    </row>
    <row r="23" spans="1:11">
      <c r="A23" s="36" t="s">
        <v>30</v>
      </c>
      <c r="B23" s="38">
        <f t="shared" si="0"/>
        <v>21</v>
      </c>
      <c r="C23" s="37">
        <v>3.3700000000000001E-2</v>
      </c>
    </row>
    <row r="24" spans="1:11">
      <c r="A24" s="36"/>
      <c r="B24" s="38">
        <f t="shared" si="0"/>
        <v>22</v>
      </c>
      <c r="C24" s="37">
        <v>3.2750000000000001E-2</v>
      </c>
    </row>
    <row r="25" spans="1:11">
      <c r="A25" s="36"/>
      <c r="B25" s="38">
        <f t="shared" si="0"/>
        <v>23</v>
      </c>
      <c r="C25" s="37">
        <v>3.1600000000000003E-2</v>
      </c>
    </row>
    <row r="26" spans="1:11" ht="15.75" thickBot="1">
      <c r="A26" s="36"/>
      <c r="B26" s="38">
        <f t="shared" si="0"/>
        <v>24</v>
      </c>
      <c r="C26" s="37">
        <v>3.27E-2</v>
      </c>
    </row>
    <row r="27" spans="1:11" ht="20.25" thickTop="1" thickBot="1">
      <c r="A27" t="s">
        <v>30</v>
      </c>
      <c r="B27" s="38">
        <f t="shared" si="0"/>
        <v>25</v>
      </c>
      <c r="C27" s="26">
        <v>3.2300000000000002E-2</v>
      </c>
      <c r="F27" s="29" t="s">
        <v>35</v>
      </c>
      <c r="G27" s="39"/>
      <c r="H27" s="39"/>
      <c r="I27" s="39"/>
      <c r="J27" s="39"/>
      <c r="K27" s="40"/>
    </row>
    <row r="28" spans="1:11" ht="16.5" thickTop="1" thickBot="1">
      <c r="B28" s="38">
        <f t="shared" si="0"/>
        <v>26</v>
      </c>
      <c r="C28" s="26">
        <v>3.2050000000000002E-2</v>
      </c>
    </row>
    <row r="29" spans="1:11" ht="20.25" thickTop="1" thickBot="1">
      <c r="B29" s="38">
        <f t="shared" si="0"/>
        <v>27</v>
      </c>
      <c r="C29" s="26">
        <v>3.2899999999999999E-2</v>
      </c>
      <c r="F29" s="29" t="s">
        <v>36</v>
      </c>
      <c r="G29" s="39"/>
      <c r="H29" s="39"/>
      <c r="I29" s="39"/>
      <c r="J29" s="39"/>
      <c r="K29" s="40"/>
    </row>
    <row r="30" spans="1:11" ht="15.75" thickTop="1">
      <c r="B30" s="38">
        <f t="shared" si="0"/>
        <v>28</v>
      </c>
      <c r="C30" s="26">
        <v>3.2899999999999999E-2</v>
      </c>
    </row>
    <row r="31" spans="1:11">
      <c r="A31" t="s">
        <v>31</v>
      </c>
      <c r="C31" s="26">
        <f>SUM(C3:C30)/B30</f>
        <v>3.2855357142857144E-2</v>
      </c>
    </row>
    <row r="32" spans="1:11">
      <c r="A32" t="s">
        <v>32</v>
      </c>
      <c r="C32" s="26">
        <f>MAX(C3:C30)</f>
        <v>3.4349999999999999E-2</v>
      </c>
    </row>
    <row r="33" spans="1:3">
      <c r="A33" t="s">
        <v>33</v>
      </c>
      <c r="C33" s="26">
        <f>MIN(C3:C30)</f>
        <v>3.1600000000000003E-2</v>
      </c>
    </row>
    <row r="34" spans="1:3">
      <c r="A34" t="s">
        <v>34</v>
      </c>
      <c r="C34" s="26">
        <f>C32-C33</f>
        <v>2.7499999999999955E-3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0"/>
  <sheetViews>
    <sheetView tabSelected="1" workbookViewId="0">
      <selection activeCell="A3" sqref="A3:S40"/>
    </sheetView>
  </sheetViews>
  <sheetFormatPr defaultRowHeight="15"/>
  <cols>
    <col min="2" max="2" width="12.85546875" customWidth="1"/>
    <col min="3" max="3" width="14.85546875" customWidth="1"/>
  </cols>
  <sheetData>
    <row r="3" spans="1:4" ht="18.75">
      <c r="A3" s="2" t="s">
        <v>37</v>
      </c>
    </row>
    <row r="5" spans="1:4">
      <c r="C5" t="s">
        <v>44</v>
      </c>
    </row>
    <row r="6" spans="1:4">
      <c r="A6" t="s">
        <v>38</v>
      </c>
      <c r="C6" s="41">
        <f>2*'Rohacell_G10 glueline'!B28</f>
        <v>3.3499999999999997E-3</v>
      </c>
    </row>
    <row r="7" spans="1:4">
      <c r="A7" t="s">
        <v>39</v>
      </c>
      <c r="C7" s="42">
        <f>'Rohacell 110IG Data'!G26-'Rohacell 110IG Data'!M27</f>
        <v>7.1417322834645414E-3</v>
      </c>
      <c r="D7" t="s">
        <v>40</v>
      </c>
    </row>
    <row r="8" spans="1:4">
      <c r="A8" t="s">
        <v>41</v>
      </c>
      <c r="C8">
        <f>'G10 Data'!H21</f>
        <v>3.0000000000000027E-3</v>
      </c>
    </row>
    <row r="9" spans="1:4" ht="15.75" thickBot="1">
      <c r="A9" t="s">
        <v>42</v>
      </c>
      <c r="C9">
        <v>2E-3</v>
      </c>
    </row>
    <row r="10" spans="1:4" ht="20.25" thickTop="1" thickBot="1">
      <c r="B10" s="43" t="s">
        <v>43</v>
      </c>
      <c r="C10" s="44">
        <f>SUM(C6:C9)</f>
        <v>1.5491732283464543E-2</v>
      </c>
    </row>
    <row r="11" spans="1:4" ht="15.75" thickTop="1"/>
    <row r="14" spans="1:4" ht="18.75">
      <c r="A14" s="2" t="s">
        <v>55</v>
      </c>
    </row>
    <row r="16" spans="1:4">
      <c r="C16" t="s">
        <v>46</v>
      </c>
    </row>
    <row r="17" spans="1:9">
      <c r="B17" t="s">
        <v>45</v>
      </c>
      <c r="C17">
        <v>0.19685</v>
      </c>
    </row>
    <row r="18" spans="1:9">
      <c r="B18" t="s">
        <v>47</v>
      </c>
      <c r="C18">
        <f>0.032</f>
        <v>3.2000000000000001E-2</v>
      </c>
    </row>
    <row r="19" spans="1:9">
      <c r="B19" t="s">
        <v>48</v>
      </c>
      <c r="C19">
        <f>2*'Rohacell_G10 glueline'!B25</f>
        <v>2.6500000000000004E-3</v>
      </c>
    </row>
    <row r="20" spans="1:9" ht="15.75" thickBot="1">
      <c r="B20" t="s">
        <v>49</v>
      </c>
      <c r="C20">
        <f>'PCB data'!C31</f>
        <v>3.2855357142857144E-2</v>
      </c>
      <c r="D20" t="s">
        <v>50</v>
      </c>
    </row>
    <row r="21" spans="1:9" ht="20.25" thickTop="1" thickBot="1">
      <c r="B21" s="29" t="s">
        <v>51</v>
      </c>
      <c r="C21" s="30">
        <f>C17-C18-C19-C20</f>
        <v>0.12934464285714284</v>
      </c>
      <c r="D21" s="30" t="s">
        <v>52</v>
      </c>
      <c r="E21" s="46">
        <f>C21*25.4</f>
        <v>3.2853539285714279</v>
      </c>
      <c r="F21" s="31" t="s">
        <v>60</v>
      </c>
    </row>
    <row r="22" spans="1:9" ht="15.75" thickTop="1"/>
    <row r="23" spans="1:9">
      <c r="A23" s="45"/>
      <c r="B23" s="45"/>
      <c r="C23" s="45"/>
      <c r="D23" s="45"/>
      <c r="E23" s="45"/>
      <c r="F23" s="45"/>
      <c r="G23" s="45"/>
      <c r="H23" s="45"/>
      <c r="I23" s="45"/>
    </row>
    <row r="25" spans="1:9">
      <c r="A25" t="s">
        <v>53</v>
      </c>
    </row>
    <row r="27" spans="1:9">
      <c r="C27" t="s">
        <v>44</v>
      </c>
    </row>
    <row r="28" spans="1:9">
      <c r="A28" t="s">
        <v>38</v>
      </c>
      <c r="C28" s="41">
        <f>2*'Rohacell_G10 glueline'!B28</f>
        <v>3.3499999999999997E-3</v>
      </c>
    </row>
    <row r="29" spans="1:9">
      <c r="A29" t="s">
        <v>39</v>
      </c>
      <c r="C29" s="42">
        <f>'Rohacell 110IG Data'!G26-'Rohacell 110IG Data'!M27</f>
        <v>7.1417322834645414E-3</v>
      </c>
      <c r="D29" t="s">
        <v>40</v>
      </c>
    </row>
    <row r="30" spans="1:9" ht="15.75" thickBot="1">
      <c r="A30" t="s">
        <v>54</v>
      </c>
      <c r="C30">
        <f>'G10 Data'!H21*2</f>
        <v>6.0000000000000053E-3</v>
      </c>
    </row>
    <row r="31" spans="1:9" ht="20.25" thickTop="1" thickBot="1">
      <c r="B31" s="43" t="s">
        <v>43</v>
      </c>
      <c r="C31" s="44">
        <f>SUM(C28:C30)</f>
        <v>1.6491732283464546E-2</v>
      </c>
    </row>
    <row r="32" spans="1:9" ht="15.75" thickTop="1"/>
    <row r="34" spans="1:6" ht="18.75">
      <c r="A34" s="2" t="s">
        <v>56</v>
      </c>
    </row>
    <row r="36" spans="1:6">
      <c r="B36" t="s">
        <v>57</v>
      </c>
      <c r="C36">
        <f>(4/25.4)+(2*0.032)</f>
        <v>0.22148031496062992</v>
      </c>
    </row>
    <row r="37" spans="1:6">
      <c r="B37" t="s">
        <v>58</v>
      </c>
      <c r="C37">
        <f>2*0.032</f>
        <v>6.4000000000000001E-2</v>
      </c>
    </row>
    <row r="38" spans="1:6" ht="15.75" thickBot="1">
      <c r="B38" t="s">
        <v>59</v>
      </c>
      <c r="C38">
        <f>C19</f>
        <v>2.6500000000000004E-3</v>
      </c>
    </row>
    <row r="39" spans="1:6" ht="20.25" thickTop="1" thickBot="1">
      <c r="B39" s="29" t="s">
        <v>51</v>
      </c>
      <c r="C39" s="30">
        <f>C36-C37-C38</f>
        <v>0.15483031496062991</v>
      </c>
      <c r="D39" s="30" t="s">
        <v>52</v>
      </c>
      <c r="E39" s="46">
        <f>C39*25.4</f>
        <v>3.9326899999999996</v>
      </c>
      <c r="F39" s="31" t="s">
        <v>60</v>
      </c>
    </row>
    <row r="40" spans="1:6" ht="15.75" thickTop="1"/>
  </sheetData>
  <pageMargins left="0" right="0" top="0" bottom="0" header="0" footer="0"/>
  <pageSetup paperSize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Rohacell 110IG Data</vt:lpstr>
      <vt:lpstr>G10 Data</vt:lpstr>
      <vt:lpstr>Rohacell_G10 glueline</vt:lpstr>
      <vt:lpstr>PCB data</vt:lpstr>
      <vt:lpstr>Component tolerance stackup</vt:lpstr>
      <vt:lpstr>'Component tolerance stackup'!Print_Area</vt:lpstr>
      <vt:lpstr>'G10 Data'!Print_Area</vt:lpstr>
    </vt:vector>
  </TitlesOfParts>
  <Company>Jefferson Science Associates,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wcrahen</dc:creator>
  <cp:lastModifiedBy>wcrahen</cp:lastModifiedBy>
  <cp:lastPrinted>2008-10-16T15:48:58Z</cp:lastPrinted>
  <dcterms:created xsi:type="dcterms:W3CDTF">2008-09-30T19:37:03Z</dcterms:created>
  <dcterms:modified xsi:type="dcterms:W3CDTF">2008-10-16T15:49:01Z</dcterms:modified>
</cp:coreProperties>
</file>